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8250" windowHeight="652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8" i="16" l="1"/>
  <c r="T56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T175" i="16"/>
  <c r="T173" i="16"/>
  <c r="T171" i="16"/>
  <c r="S169" i="16"/>
  <c r="T167" i="16"/>
  <c r="T165" i="16"/>
  <c r="S163" i="16"/>
  <c r="T161" i="16"/>
  <c r="T157" i="16"/>
  <c r="T155" i="16"/>
  <c r="T153" i="16"/>
  <c r="T151" i="16"/>
  <c r="T149" i="16"/>
  <c r="T147" i="16"/>
  <c r="T145" i="16"/>
  <c r="S143" i="16"/>
  <c r="T143" i="16"/>
  <c r="T141" i="16"/>
  <c r="T139" i="16"/>
  <c r="T137" i="16"/>
  <c r="T133" i="16"/>
  <c r="T131" i="16"/>
  <c r="T129" i="16"/>
  <c r="T127" i="16"/>
  <c r="S125" i="16"/>
  <c r="T125" i="16"/>
  <c r="T123" i="16"/>
  <c r="T119" i="16"/>
  <c r="T117" i="16"/>
  <c r="T113" i="16"/>
  <c r="S111" i="16"/>
  <c r="T111" i="16"/>
  <c r="T109" i="16"/>
  <c r="T107" i="16"/>
  <c r="T105" i="16"/>
  <c r="S103" i="16"/>
  <c r="T101" i="16"/>
  <c r="T93" i="16"/>
  <c r="S89" i="16"/>
  <c r="S85" i="16"/>
  <c r="T79" i="16"/>
  <c r="T77" i="16"/>
  <c r="T75" i="16"/>
  <c r="T73" i="16"/>
  <c r="T71" i="16"/>
  <c r="T67" i="16"/>
  <c r="T65" i="16"/>
  <c r="T63" i="16"/>
  <c r="T61" i="16"/>
  <c r="T59" i="16"/>
  <c r="T57" i="16"/>
  <c r="T55" i="16"/>
  <c r="T53" i="16"/>
  <c r="T51" i="16"/>
  <c r="S47" i="16"/>
  <c r="T45" i="16"/>
  <c r="T41" i="16"/>
  <c r="T39" i="16"/>
  <c r="S37" i="16"/>
  <c r="T35" i="16"/>
  <c r="T33" i="16"/>
  <c r="S31" i="16"/>
  <c r="T31" i="16"/>
  <c r="T29" i="16"/>
  <c r="T25" i="16"/>
  <c r="T19" i="16"/>
  <c r="T15" i="16"/>
  <c r="T13" i="16"/>
  <c r="T11" i="16"/>
  <c r="T9" i="16"/>
  <c r="T7" i="16"/>
  <c r="S572" i="16"/>
  <c r="T572" i="16"/>
  <c r="S570" i="16"/>
  <c r="T570"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T172" i="16"/>
  <c r="T170" i="16"/>
  <c r="S168" i="16"/>
  <c r="T166" i="16"/>
  <c r="T164" i="16"/>
  <c r="T156" i="16"/>
  <c r="T152" i="16"/>
  <c r="T150" i="16"/>
  <c r="T148" i="16"/>
  <c r="T146" i="16"/>
  <c r="T144" i="16"/>
  <c r="T142" i="16"/>
  <c r="T140" i="16"/>
  <c r="T138" i="16"/>
  <c r="T136" i="16"/>
  <c r="T132" i="16"/>
  <c r="T130" i="16"/>
  <c r="T128" i="16"/>
  <c r="T126" i="16"/>
  <c r="T124" i="16"/>
  <c r="T118" i="16"/>
  <c r="T116" i="16"/>
  <c r="T112" i="16"/>
  <c r="T110" i="16"/>
  <c r="T108" i="16"/>
  <c r="T106" i="16"/>
  <c r="T102" i="16"/>
  <c r="S100" i="16"/>
  <c r="T100" i="16"/>
  <c r="T98" i="16"/>
  <c r="S92" i="16"/>
  <c r="T82" i="16"/>
  <c r="T80" i="16"/>
  <c r="S76" i="16"/>
  <c r="T74" i="16"/>
  <c r="T72" i="16"/>
  <c r="S68" i="16"/>
  <c r="T68" i="16"/>
  <c r="T66" i="16"/>
  <c r="T64" i="16"/>
  <c r="T60" i="16"/>
  <c r="T58" i="16"/>
  <c r="T56" i="16"/>
  <c r="T54" i="16"/>
  <c r="T52" i="16"/>
  <c r="T48" i="16"/>
  <c r="T46" i="16"/>
  <c r="T44" i="16"/>
  <c r="S42" i="16"/>
  <c r="T40" i="16"/>
  <c r="T38" i="16"/>
  <c r="T36" i="16"/>
  <c r="T34" i="16"/>
  <c r="T32" i="16"/>
  <c r="T30" i="16"/>
  <c r="T28" i="16"/>
  <c r="T26" i="16"/>
  <c r="T22" i="16"/>
  <c r="T18" i="16"/>
  <c r="T16" i="16"/>
  <c r="T12" i="16"/>
  <c r="T10" i="16"/>
  <c r="T8" i="16"/>
  <c r="T6" i="16"/>
  <c r="S566" i="16"/>
  <c r="T566" i="16"/>
  <c r="V6" i="16"/>
  <c r="X6" i="16" s="1"/>
  <c r="V5" i="16"/>
  <c r="V8" i="16"/>
  <c r="V9" i="16"/>
  <c r="V10" i="16"/>
  <c r="V11" i="16"/>
  <c r="R11" i="16" s="1"/>
  <c r="V12" i="16"/>
  <c r="V13" i="16"/>
  <c r="V14" i="16"/>
  <c r="V16" i="16"/>
  <c r="V17" i="16"/>
  <c r="V18" i="16"/>
  <c r="V19" i="16"/>
  <c r="V20" i="16"/>
  <c r="V21" i="16"/>
  <c r="V22" i="16"/>
  <c r="V24" i="16"/>
  <c r="V25" i="16"/>
  <c r="V26" i="16"/>
  <c r="V27" i="16"/>
  <c r="V28" i="16"/>
  <c r="R28" i="16" s="1"/>
  <c r="V29" i="16"/>
  <c r="V30" i="16"/>
  <c r="V32" i="16"/>
  <c r="V33" i="16"/>
  <c r="V34" i="16"/>
  <c r="V35" i="16"/>
  <c r="V36" i="16"/>
  <c r="V37" i="16"/>
  <c r="V38" i="16"/>
  <c r="V40" i="16"/>
  <c r="V41" i="16"/>
  <c r="V42" i="16"/>
  <c r="V43" i="16"/>
  <c r="R43" i="16" s="1"/>
  <c r="V44" i="16"/>
  <c r="V45" i="16"/>
  <c r="V46" i="16"/>
  <c r="V48" i="16"/>
  <c r="V49" i="16"/>
  <c r="V50" i="16"/>
  <c r="V51" i="16"/>
  <c r="V52" i="16"/>
  <c r="R52" i="16" s="1"/>
  <c r="V53" i="16"/>
  <c r="V54" i="16"/>
  <c r="V56" i="16"/>
  <c r="V57" i="16"/>
  <c r="R57" i="16" s="1"/>
  <c r="V58" i="16"/>
  <c r="V59" i="16"/>
  <c r="R59" i="16" s="1"/>
  <c r="V60" i="16"/>
  <c r="V61" i="16"/>
  <c r="R61" i="16" s="1"/>
  <c r="V62" i="16"/>
  <c r="V64" i="16"/>
  <c r="V65" i="16"/>
  <c r="V66" i="16"/>
  <c r="V67" i="16"/>
  <c r="V68" i="16"/>
  <c r="V69" i="16"/>
  <c r="R69" i="16" s="1"/>
  <c r="V70" i="16"/>
  <c r="V72" i="16"/>
  <c r="V73" i="16"/>
  <c r="V74" i="16"/>
  <c r="V75" i="16"/>
  <c r="V76" i="16"/>
  <c r="V77" i="16"/>
  <c r="V78" i="16"/>
  <c r="V80" i="16"/>
  <c r="V81" i="16"/>
  <c r="V82" i="16"/>
  <c r="V83" i="16"/>
  <c r="V84" i="16"/>
  <c r="V85" i="16"/>
  <c r="V86" i="16"/>
  <c r="V88" i="16"/>
  <c r="V89" i="16"/>
  <c r="V90" i="16"/>
  <c r="V91" i="16"/>
  <c r="V92" i="16"/>
  <c r="V93" i="16"/>
  <c r="V94" i="16"/>
  <c r="V96" i="16"/>
  <c r="V97" i="16"/>
  <c r="V98" i="16"/>
  <c r="V99" i="16"/>
  <c r="V100" i="16"/>
  <c r="V101" i="16"/>
  <c r="V102" i="16"/>
  <c r="V104" i="16"/>
  <c r="V105" i="16"/>
  <c r="V106" i="16"/>
  <c r="V107" i="16"/>
  <c r="V108" i="16"/>
  <c r="V109" i="16"/>
  <c r="V110" i="16"/>
  <c r="V112" i="16"/>
  <c r="V113" i="16"/>
  <c r="V114" i="16"/>
  <c r="V115" i="16"/>
  <c r="V116" i="16"/>
  <c r="V117" i="16"/>
  <c r="V118" i="16"/>
  <c r="V120" i="16"/>
  <c r="V121" i="16"/>
  <c r="R121" i="16" s="1"/>
  <c r="V122" i="16"/>
  <c r="V123" i="16"/>
  <c r="V124" i="16"/>
  <c r="V125" i="16"/>
  <c r="V126" i="16"/>
  <c r="V128" i="16"/>
  <c r="V129" i="16"/>
  <c r="V130" i="16"/>
  <c r="V131" i="16"/>
  <c r="V132" i="16"/>
  <c r="V133" i="16"/>
  <c r="R133" i="16" s="1"/>
  <c r="V134" i="16"/>
  <c r="R134" i="16" s="1"/>
  <c r="V136" i="16"/>
  <c r="V137" i="16"/>
  <c r="V138" i="16"/>
  <c r="V139" i="16"/>
  <c r="R139" i="16" s="1"/>
  <c r="V140" i="16"/>
  <c r="V141" i="16"/>
  <c r="V142" i="16"/>
  <c r="V144" i="16"/>
  <c r="V145" i="16"/>
  <c r="V146" i="16"/>
  <c r="V147" i="16"/>
  <c r="R147" i="16" s="1"/>
  <c r="V148" i="16"/>
  <c r="V149" i="16"/>
  <c r="V150" i="16"/>
  <c r="V152" i="16"/>
  <c r="V153" i="16"/>
  <c r="V154" i="16"/>
  <c r="V155" i="16"/>
  <c r="V156" i="16"/>
  <c r="V157" i="16"/>
  <c r="V158" i="16"/>
  <c r="V160" i="16"/>
  <c r="V161" i="16"/>
  <c r="R161" i="16" s="1"/>
  <c r="V162" i="16"/>
  <c r="V163" i="16"/>
  <c r="V164" i="16"/>
  <c r="V165" i="16"/>
  <c r="R165" i="16" s="1"/>
  <c r="V166" i="16"/>
  <c r="V168" i="16"/>
  <c r="V169" i="16"/>
  <c r="V170" i="16"/>
  <c r="V171" i="16"/>
  <c r="V172" i="16"/>
  <c r="R172" i="16" s="1"/>
  <c r="V173" i="16"/>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J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I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E2100" i="16" s="1"/>
  <c r="X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1649" i="16"/>
  <c r="AB1658" i="16"/>
  <c r="AB1670" i="16"/>
  <c r="AB1678" i="16"/>
  <c r="AB1686" i="16"/>
  <c r="AB1690" i="16"/>
  <c r="AB1699" i="16"/>
  <c r="AB1706" i="16"/>
  <c r="AB1713" i="16"/>
  <c r="AB1720" i="16"/>
  <c r="AB1724" i="16"/>
  <c r="AB1730" i="16"/>
  <c r="AB1737" i="16"/>
  <c r="AB1744" i="16"/>
  <c r="AB1750" i="16"/>
  <c r="AB1761" i="16"/>
  <c r="AB1766" i="16"/>
  <c r="AB1777" i="16"/>
  <c r="AB1785" i="16"/>
  <c r="AB1790" i="16"/>
  <c r="AB1798" i="16"/>
  <c r="AB1806" i="16"/>
  <c r="AB1817" i="16"/>
  <c r="AB1822" i="16"/>
  <c r="AB1826" i="16"/>
  <c r="AB1833" i="16"/>
  <c r="AB1840" i="16"/>
  <c r="AB1846" i="16"/>
  <c r="AB1852" i="16"/>
  <c r="AB1857" i="16"/>
  <c r="AB1865" i="16"/>
  <c r="AB1873" i="16"/>
  <c r="AB1880" i="16"/>
  <c r="AB1884" i="16"/>
  <c r="AB1892" i="16"/>
  <c r="AB1905" i="16"/>
  <c r="AB1918" i="16"/>
  <c r="AB1922" i="16"/>
  <c r="AB1929" i="16"/>
  <c r="AB1937" i="16"/>
  <c r="AB1948" i="16"/>
  <c r="AB1955" i="16"/>
  <c r="AB1962" i="16"/>
  <c r="AB1968" i="16"/>
  <c r="AB1974" i="16"/>
  <c r="AB1978" i="16"/>
  <c r="AB1984" i="16"/>
  <c r="AB1992" i="16"/>
  <c r="AB1998" i="16"/>
  <c r="AB2007" i="16"/>
  <c r="AB2012" i="16"/>
  <c r="AB2034" i="16"/>
  <c r="AB2050" i="16"/>
  <c r="AB2066" i="16"/>
  <c r="AB2074" i="16"/>
  <c r="AB2080" i="16"/>
  <c r="AB2090" i="16"/>
  <c r="AB2095" i="16"/>
  <c r="AB2106" i="16"/>
  <c r="AB2112" i="16"/>
  <c r="AB2130" i="16"/>
  <c r="AB2140" i="16"/>
  <c r="AB2150" i="16"/>
  <c r="AB2158" i="16"/>
  <c r="AB2170" i="16"/>
  <c r="AB2176" i="16"/>
  <c r="AB2184" i="16"/>
  <c r="AB2206" i="16"/>
  <c r="AB2214" i="16"/>
  <c r="AB2224" i="16"/>
  <c r="AB2234" i="16"/>
  <c r="AB2242" i="16"/>
  <c r="AB2254" i="16"/>
  <c r="AB2266" i="16"/>
  <c r="AB2282" i="16"/>
  <c r="AB2288" i="16"/>
  <c r="AB2298" i="16"/>
  <c r="AB2306" i="16"/>
  <c r="AB2316" i="16"/>
  <c r="AB2324" i="16"/>
  <c r="AB2336" i="16"/>
  <c r="AB2346" i="16"/>
  <c r="AB2355" i="16"/>
  <c r="AB2364" i="16"/>
  <c r="AB2372" i="16"/>
  <c r="AB2400" i="16"/>
  <c r="AB2410" i="16"/>
  <c r="AB2428" i="16"/>
  <c r="AB2438" i="16"/>
  <c r="AB2462" i="16"/>
  <c r="AB2470" i="16"/>
  <c r="AB2480" i="16"/>
  <c r="AB2490" i="16"/>
  <c r="AB2498"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B1682" i="16"/>
  <c r="B1683" i="16"/>
  <c r="B1684" i="16"/>
  <c r="B1685" i="16"/>
  <c r="B1686" i="16"/>
  <c r="B1687" i="16"/>
  <c r="B1688" i="16"/>
  <c r="B1689" i="16"/>
  <c r="AB1689" i="16" s="1"/>
  <c r="B1690" i="16"/>
  <c r="B1691" i="16"/>
  <c r="B1692" i="16"/>
  <c r="B1693" i="16"/>
  <c r="B1694" i="16"/>
  <c r="B1695" i="16"/>
  <c r="AB1695" i="16" s="1"/>
  <c r="B1696" i="16"/>
  <c r="B1697" i="16"/>
  <c r="B1698" i="16"/>
  <c r="B1699" i="16"/>
  <c r="B1700" i="16"/>
  <c r="B1701" i="16"/>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AB1729" i="16" s="1"/>
  <c r="B1730" i="16"/>
  <c r="B1731" i="16"/>
  <c r="B1732" i="16"/>
  <c r="B1733" i="16"/>
  <c r="B1734" i="16"/>
  <c r="B1735" i="16"/>
  <c r="B1736" i="16"/>
  <c r="B1737" i="16"/>
  <c r="B1738" i="16"/>
  <c r="B1739" i="16"/>
  <c r="B1740" i="16"/>
  <c r="B1741" i="16"/>
  <c r="B1742" i="16"/>
  <c r="B1743" i="16"/>
  <c r="B1744" i="16"/>
  <c r="B1745" i="16"/>
  <c r="AB1745" i="16" s="1"/>
  <c r="B1746" i="16"/>
  <c r="B1747" i="16"/>
  <c r="B1748" i="16"/>
  <c r="B1749" i="16"/>
  <c r="B1750" i="16"/>
  <c r="B1751" i="16"/>
  <c r="B1752" i="16"/>
  <c r="B1753" i="16"/>
  <c r="AB1753" i="16" s="1"/>
  <c r="B1754" i="16"/>
  <c r="B1755" i="16"/>
  <c r="B1756" i="16"/>
  <c r="B1757" i="16"/>
  <c r="B1758" i="16"/>
  <c r="B1759" i="16"/>
  <c r="B1760" i="16"/>
  <c r="B1761" i="16"/>
  <c r="B1762" i="16"/>
  <c r="AB1762" i="16" s="1"/>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AB1814" i="16" s="1"/>
  <c r="B1815" i="16"/>
  <c r="B1816" i="16"/>
  <c r="B1817" i="16"/>
  <c r="B1818" i="16"/>
  <c r="AB1818" i="16" s="1"/>
  <c r="B1819" i="16"/>
  <c r="B1820" i="16"/>
  <c r="B1821" i="16"/>
  <c r="B1822" i="16"/>
  <c r="B1823" i="16"/>
  <c r="B1824" i="16"/>
  <c r="B1825" i="16"/>
  <c r="AB1825" i="16" s="1"/>
  <c r="B1826" i="16"/>
  <c r="B1827" i="16"/>
  <c r="B1828" i="16"/>
  <c r="B1829" i="16"/>
  <c r="B1830" i="16"/>
  <c r="B1831" i="16"/>
  <c r="B1832" i="16"/>
  <c r="B1833" i="16"/>
  <c r="B1834" i="16"/>
  <c r="AB1834" i="16" s="1"/>
  <c r="B1835" i="16"/>
  <c r="B1836" i="16"/>
  <c r="B1837" i="16"/>
  <c r="B1838" i="16"/>
  <c r="B1839" i="16"/>
  <c r="B1840" i="16"/>
  <c r="B1841" i="16"/>
  <c r="AB1841" i="16" s="1"/>
  <c r="B1842" i="16"/>
  <c r="B1843" i="16"/>
  <c r="B1844" i="16"/>
  <c r="B1845" i="16"/>
  <c r="B1846" i="16"/>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AB1894" i="16" s="1"/>
  <c r="B1895" i="16"/>
  <c r="B1896" i="16"/>
  <c r="B1897" i="16"/>
  <c r="B1898" i="16"/>
  <c r="B1899" i="16"/>
  <c r="AB1899" i="16" s="1"/>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B1953" i="16"/>
  <c r="AB1953" i="16" s="1"/>
  <c r="B1954" i="16"/>
  <c r="B1955" i="16"/>
  <c r="B1956" i="16"/>
  <c r="B1957" i="16"/>
  <c r="B1958" i="16"/>
  <c r="B1959" i="16"/>
  <c r="B1960" i="16"/>
  <c r="B1961" i="16"/>
  <c r="AB1961" i="16" s="1"/>
  <c r="B1962" i="16"/>
  <c r="B1963" i="16"/>
  <c r="B1964" i="16"/>
  <c r="B1965" i="16"/>
  <c r="B1966" i="16"/>
  <c r="B1967" i="16"/>
  <c r="B1968" i="16"/>
  <c r="B1969" i="16"/>
  <c r="AB1969" i="16" s="1"/>
  <c r="B1970" i="16"/>
  <c r="B1971" i="16"/>
  <c r="B1972" i="16"/>
  <c r="B1973" i="16"/>
  <c r="B1974" i="16"/>
  <c r="B1975" i="16"/>
  <c r="B1976" i="16"/>
  <c r="B1977" i="16"/>
  <c r="AB1977" i="16" s="1"/>
  <c r="B1978" i="16"/>
  <c r="B1979" i="16"/>
  <c r="B1980" i="16"/>
  <c r="B1981" i="16"/>
  <c r="B1982" i="16"/>
  <c r="B1983" i="16"/>
  <c r="B1984" i="16"/>
  <c r="B1985" i="16"/>
  <c r="AB1985" i="16" s="1"/>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B2027" i="16"/>
  <c r="AB2027" i="16" s="1"/>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s="1"/>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s="1"/>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83" i="4" s="1"/>
  <c r="A5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5" i="16"/>
  <c r="B21" i="10"/>
  <c r="G21" i="10" s="1"/>
  <c r="B16" i="10"/>
  <c r="J6" i="14"/>
  <c r="J9" i="14"/>
  <c r="J10" i="14"/>
  <c r="J11" i="14"/>
  <c r="J5" i="14"/>
  <c r="K5" i="14"/>
  <c r="J7" i="14"/>
  <c r="J8" i="14"/>
  <c r="D11" i="4"/>
  <c r="B4" i="10"/>
  <c r="G4" i="10" s="1"/>
  <c r="H4" i="10" s="1"/>
  <c r="D4" i="10" s="1"/>
  <c r="B5" i="10"/>
  <c r="F6" i="10" s="1"/>
  <c r="H6" i="10" s="1"/>
  <c r="D6" i="10" s="1"/>
  <c r="G5" i="10"/>
  <c r="H5" i="10" s="1"/>
  <c r="D5" i="10" s="1"/>
  <c r="B17" i="10"/>
  <c r="B18" i="10"/>
  <c r="B51" i="10"/>
  <c r="G51" i="10" s="1"/>
  <c r="B52" i="10"/>
  <c r="G52" i="10" s="1"/>
  <c r="B6" i="10"/>
  <c r="G6" i="10"/>
  <c r="B22" i="10"/>
  <c r="G22" i="10" s="1"/>
  <c r="B23" i="10"/>
  <c r="G23" i="10" s="1"/>
  <c r="B28" i="10"/>
  <c r="G28" i="10"/>
  <c r="B9" i="10"/>
  <c r="G9" i="10" s="1"/>
  <c r="H9" i="10"/>
  <c r="D9" i="10" s="1"/>
  <c r="B8" i="10"/>
  <c r="G8" i="10" s="1"/>
  <c r="H8" i="10" s="1"/>
  <c r="D8" i="10" s="1"/>
  <c r="B7" i="10"/>
  <c r="G7" i="10" s="1"/>
  <c r="H7" i="10" s="1"/>
  <c r="D7" i="10" s="1"/>
  <c r="B13" i="10"/>
  <c r="G13" i="10" s="1"/>
  <c r="H13" i="10" s="1"/>
  <c r="D13" i="10" s="1"/>
  <c r="B12" i="10"/>
  <c r="G12" i="10" s="1"/>
  <c r="H12" i="10"/>
  <c r="D12" i="10" s="1"/>
  <c r="G61" i="10"/>
  <c r="B61" i="10" s="1"/>
  <c r="B31" i="10"/>
  <c r="G31" i="10"/>
  <c r="B32" i="10"/>
  <c r="G32" i="10" s="1"/>
  <c r="B33" i="10"/>
  <c r="G33" i="10" s="1"/>
  <c r="B30" i="10"/>
  <c r="G30" i="10" s="1"/>
  <c r="B11" i="10"/>
  <c r="G11" i="10" s="1"/>
  <c r="H11" i="10" s="1"/>
  <c r="D11" i="10" s="1"/>
  <c r="B10" i="10"/>
  <c r="G10" i="10"/>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c r="B45" i="10"/>
  <c r="G45" i="10" s="1"/>
  <c r="B43" i="10"/>
  <c r="G43" i="10" s="1"/>
  <c r="B42" i="10"/>
  <c r="G42" i="10" s="1"/>
  <c r="B41" i="10"/>
  <c r="G41" i="10"/>
  <c r="B40" i="10"/>
  <c r="G40" i="10" s="1"/>
  <c r="B38" i="10"/>
  <c r="G38" i="10" s="1"/>
  <c r="B37" i="10"/>
  <c r="G37" i="10" s="1"/>
  <c r="B36" i="10"/>
  <c r="G36" i="10"/>
  <c r="B35" i="10"/>
  <c r="G35" i="10" s="1"/>
  <c r="B27" i="10"/>
  <c r="G27" i="10" s="1"/>
  <c r="B26" i="10"/>
  <c r="G26" i="10" s="1"/>
  <c r="B25" i="10"/>
  <c r="G25" i="10" s="1"/>
  <c r="H14" i="10"/>
  <c r="H61" i="4"/>
  <c r="B86" i="4"/>
  <c r="A11" i="2"/>
  <c r="H1321" i="16"/>
  <c r="C9" i="3"/>
  <c r="I41" i="10"/>
  <c r="J33" i="10"/>
  <c r="A1" i="2"/>
  <c r="I13" i="10"/>
  <c r="C30" i="3"/>
  <c r="B2" i="16"/>
  <c r="A18" i="2"/>
  <c r="A68" i="2"/>
  <c r="D25" i="4"/>
  <c r="D37" i="4" s="1"/>
  <c r="B19" i="4"/>
  <c r="J23" i="10"/>
  <c r="A57" i="2"/>
  <c r="A71" i="2"/>
  <c r="A4" i="2"/>
  <c r="C5" i="11"/>
  <c r="D5" i="11"/>
  <c r="B4" i="16"/>
  <c r="D1" i="10"/>
  <c r="I11" i="10"/>
  <c r="I48" i="10"/>
  <c r="I54" i="10"/>
  <c r="A40" i="2"/>
  <c r="A63" i="2"/>
  <c r="H1365" i="16"/>
  <c r="J1809" i="16"/>
  <c r="B18" i="4"/>
  <c r="A10" i="10" s="1"/>
  <c r="J48" i="10"/>
  <c r="I46" i="10"/>
  <c r="I68" i="4"/>
  <c r="F21" i="10"/>
  <c r="F30" i="10"/>
  <c r="H30" i="10" s="1"/>
  <c r="D30" i="10" s="1"/>
  <c r="D15" i="10"/>
  <c r="A50" i="2"/>
  <c r="B23" i="3"/>
  <c r="J5" i="10"/>
  <c r="G25" i="4"/>
  <c r="G43" i="4" s="1"/>
  <c r="C10" i="3"/>
  <c r="J9" i="10"/>
  <c r="A3" i="2"/>
  <c r="E4" i="16"/>
  <c r="B3" i="10"/>
  <c r="A43" i="2"/>
  <c r="I22" i="10"/>
  <c r="A19" i="2"/>
  <c r="B12" i="4"/>
  <c r="B15" i="4"/>
  <c r="A7" i="10" s="1"/>
  <c r="B27" i="3"/>
  <c r="F23" i="10"/>
  <c r="H23" i="10" s="1"/>
  <c r="D23" i="10" s="1"/>
  <c r="B39" i="4"/>
  <c r="B51" i="4" s="1"/>
  <c r="A36" i="10" s="1"/>
  <c r="H68" i="4"/>
  <c r="B13" i="4"/>
  <c r="B68" i="4"/>
  <c r="A49" i="10" s="1"/>
  <c r="I28" i="10"/>
  <c r="C11" i="3"/>
  <c r="A15" i="2"/>
  <c r="A42" i="2"/>
  <c r="I50" i="10"/>
  <c r="C24" i="3"/>
  <c r="B14" i="3"/>
  <c r="A33" i="2"/>
  <c r="B24" i="3"/>
  <c r="J27" i="10"/>
  <c r="I60" i="10"/>
  <c r="A65" i="2"/>
  <c r="A26" i="2"/>
  <c r="J45" i="10"/>
  <c r="J36" i="10"/>
  <c r="B28" i="4"/>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J60" i="10"/>
  <c r="C4" i="16"/>
  <c r="I16" i="10"/>
  <c r="A1" i="11"/>
  <c r="A24" i="2"/>
  <c r="I9" i="10"/>
  <c r="J20" i="10"/>
  <c r="A70" i="2"/>
  <c r="B5" i="3"/>
  <c r="A1" i="10"/>
  <c r="J30" i="10"/>
  <c r="G3" i="16"/>
  <c r="A34" i="2"/>
  <c r="G16" i="10"/>
  <c r="H16" i="10" s="1"/>
  <c r="A6" i="2"/>
  <c r="G18" i="10"/>
  <c r="H18" i="10" s="1"/>
  <c r="B21" i="4"/>
  <c r="A12" i="10" s="1"/>
  <c r="N4" i="16"/>
  <c r="B18" i="3"/>
  <c r="B1001" i="11"/>
  <c r="C29" i="3"/>
  <c r="C7" i="3"/>
  <c r="A46" i="2"/>
  <c r="A9" i="2"/>
  <c r="I21" i="10"/>
  <c r="I35" i="10"/>
  <c r="I4" i="16"/>
  <c r="J2" i="16"/>
  <c r="A21" i="2"/>
  <c r="C15" i="3"/>
  <c r="J31" i="10"/>
  <c r="B17" i="3"/>
  <c r="B2" i="3"/>
  <c r="B9" i="4"/>
  <c r="A5" i="10" s="1"/>
  <c r="J11" i="10"/>
  <c r="J6" i="10"/>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I1321" i="16"/>
  <c r="I1867" i="16"/>
  <c r="G1321" i="16"/>
  <c r="F2123" i="16"/>
  <c r="G2123" i="16"/>
  <c r="R1059" i="16"/>
  <c r="H1059" i="16"/>
  <c r="J2017" i="16"/>
  <c r="R89" i="16"/>
  <c r="J2291" i="16"/>
  <c r="E705" i="16"/>
  <c r="X705" i="16" s="1"/>
  <c r="G571" i="16"/>
  <c r="I219" i="16"/>
  <c r="R219" i="16"/>
  <c r="F219" i="16"/>
  <c r="J219" i="16"/>
  <c r="E211" i="16"/>
  <c r="I203" i="16"/>
  <c r="G199" i="16"/>
  <c r="J195" i="16"/>
  <c r="R195" i="16"/>
  <c r="H191" i="16"/>
  <c r="H179" i="16"/>
  <c r="R179" i="16"/>
  <c r="F179" i="16"/>
  <c r="R97" i="16"/>
  <c r="R37" i="16"/>
  <c r="E219" i="16"/>
  <c r="R1051" i="16"/>
  <c r="F205" i="16"/>
  <c r="H219"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F860" i="16"/>
  <c r="J1201" i="16"/>
  <c r="J1691" i="16"/>
  <c r="R1417" i="16"/>
  <c r="I1253" i="16"/>
  <c r="I1137" i="16"/>
  <c r="F1253" i="16"/>
  <c r="H196" i="16"/>
  <c r="E1713" i="16"/>
  <c r="X1713" i="16" s="1"/>
  <c r="J1473" i="16"/>
  <c r="J1342" i="16"/>
  <c r="E1109" i="16"/>
  <c r="X1109" i="16" s="1"/>
  <c r="I1109" i="16"/>
  <c r="G1109" i="16"/>
  <c r="J1109" i="16"/>
  <c r="G1105"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G1857" i="16"/>
  <c r="F2238" i="16"/>
  <c r="H1767" i="16"/>
  <c r="J1955" i="16"/>
  <c r="J1723" i="16"/>
  <c r="J1819" i="16"/>
  <c r="R1551" i="16"/>
  <c r="H1551" i="16"/>
  <c r="I1551" i="16"/>
  <c r="H1911" i="16"/>
  <c r="J1377" i="16"/>
  <c r="G1537" i="16"/>
  <c r="I2017" i="16"/>
  <c r="I187" i="16"/>
  <c r="H187" i="16"/>
  <c r="E187" i="16"/>
  <c r="E1453" i="16"/>
  <c r="X1453" i="16" s="1"/>
  <c r="R2147" i="16"/>
  <c r="G2083" i="16"/>
  <c r="F2083" i="16"/>
  <c r="E2083" i="16"/>
  <c r="X2083" i="16" s="1"/>
  <c r="G284" i="16"/>
  <c r="G1657" i="16"/>
  <c r="R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1497" i="16"/>
  <c r="G1567" i="16"/>
  <c r="G1293" i="16"/>
  <c r="E179" i="16"/>
  <c r="J2486" i="16"/>
  <c r="J183" i="16"/>
  <c r="G183" i="16"/>
  <c r="I183" i="16"/>
  <c r="R183" i="16"/>
  <c r="H183" i="16"/>
  <c r="E183" i="16"/>
  <c r="F183" i="16"/>
  <c r="J179" i="16"/>
  <c r="I179" i="16"/>
  <c r="G179" i="16"/>
  <c r="G1051" i="16"/>
  <c r="E1051" i="16"/>
  <c r="X1051" i="16" s="1"/>
  <c r="I1051" i="16"/>
  <c r="I1273" i="16"/>
  <c r="J2227" i="16"/>
  <c r="R2227" i="16"/>
  <c r="G1791" i="16"/>
  <c r="F1575" i="16"/>
  <c r="J1575" i="16"/>
  <c r="I1269" i="16"/>
  <c r="F1269" i="16"/>
  <c r="I195" i="16"/>
  <c r="E195" i="16"/>
  <c r="H195" i="16"/>
  <c r="F195" i="16"/>
  <c r="F215" i="16"/>
  <c r="G215" i="16"/>
  <c r="F209" i="16"/>
  <c r="J1831" i="16"/>
  <c r="I1831" i="16"/>
  <c r="H1737" i="16"/>
  <c r="R1253" i="16"/>
  <c r="H1253" i="16"/>
  <c r="G1831" i="16"/>
  <c r="R1831" i="16"/>
  <c r="G1113" i="16"/>
  <c r="G1867" i="16"/>
  <c r="J1867" i="16"/>
  <c r="E1839" i="16"/>
  <c r="X1839" i="16" s="1"/>
  <c r="E2160" i="16"/>
  <c r="X2160" i="16" s="1"/>
  <c r="F2135" i="16"/>
  <c r="G1751"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R1307" i="16"/>
  <c r="F1307" i="16"/>
  <c r="H1575" i="16"/>
  <c r="G1575" i="16"/>
  <c r="I1145" i="16"/>
  <c r="H1849" i="16"/>
  <c r="I1849" i="16"/>
  <c r="E2500" i="16"/>
  <c r="X2500" i="16" s="1"/>
  <c r="G1129" i="16"/>
  <c r="J1288" i="16"/>
  <c r="F1129" i="16"/>
  <c r="H2083" i="16"/>
  <c r="E1401" i="16"/>
  <c r="X1401" i="16" s="1"/>
  <c r="H1101" i="16"/>
  <c r="F1101" i="16"/>
  <c r="E1101" i="16"/>
  <c r="X1101" i="16" s="1"/>
  <c r="H348" i="16"/>
  <c r="E2414" i="16"/>
  <c r="X2414" i="16" s="1"/>
  <c r="J1273"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R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H291" i="16"/>
  <c r="J291" i="16"/>
  <c r="R291" i="16"/>
  <c r="G2211" i="16"/>
  <c r="G2172" i="16"/>
  <c r="G2103" i="16"/>
  <c r="I2091" i="16"/>
  <c r="F2091" i="16"/>
  <c r="E2091" i="16"/>
  <c r="X2091" i="16" s="1"/>
  <c r="R2059" i="16"/>
  <c r="J968" i="16"/>
  <c r="F890" i="16"/>
  <c r="I1843" i="16"/>
  <c r="J860" i="16"/>
  <c r="H1895" i="16"/>
  <c r="R51" i="16"/>
  <c r="G1889" i="16"/>
  <c r="G2091"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444" i="16"/>
  <c r="E444" i="16"/>
  <c r="R335" i="16"/>
  <c r="R2091" i="16"/>
  <c r="J2190" i="16"/>
  <c r="H335"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I273" i="16"/>
  <c r="H1137" i="16"/>
  <c r="F1137" i="16"/>
  <c r="G1137" i="16"/>
  <c r="H1313" i="16"/>
  <c r="E1191" i="16"/>
  <c r="X1191" i="16" s="1"/>
  <c r="H1191" i="16"/>
  <c r="G1191" i="16"/>
  <c r="H1408" i="16"/>
  <c r="F1748" i="16"/>
  <c r="F1297" i="16"/>
  <c r="G1297" i="16"/>
  <c r="H1297" i="16"/>
  <c r="R2009" i="16"/>
  <c r="F2009" i="16"/>
  <c r="R1235" i="16"/>
  <c r="I1633" i="16"/>
  <c r="J1633" i="16"/>
  <c r="F1633" i="16"/>
  <c r="F784" i="16"/>
  <c r="I2184" i="16"/>
  <c r="J2184" i="16"/>
  <c r="R138" i="16"/>
  <c r="F1550" i="16"/>
  <c r="I1365" i="16"/>
  <c r="E1365" i="16"/>
  <c r="X1365" i="16" s="1"/>
  <c r="G1365"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E185" i="16"/>
  <c r="G185" i="16"/>
  <c r="H213" i="16"/>
  <c r="J412" i="16"/>
  <c r="J1179" i="16"/>
  <c r="R2076" i="16"/>
  <c r="R307" i="16"/>
  <c r="H307" i="16"/>
  <c r="G307" i="16"/>
  <c r="I1787" i="16"/>
  <c r="H1787" i="16"/>
  <c r="E1787" i="16"/>
  <c r="X1787" i="16" s="1"/>
  <c r="F1920" i="16"/>
  <c r="F1084" i="16"/>
  <c r="J1974" i="16"/>
  <c r="I638" i="16"/>
  <c r="I451" i="16"/>
  <c r="H451" i="16"/>
  <c r="E451" i="16"/>
  <c r="J451" i="16"/>
  <c r="G451" i="16"/>
  <c r="G253" i="16"/>
  <c r="F207" i="16"/>
  <c r="E207" i="16"/>
  <c r="I207" i="16"/>
  <c r="G207" i="16"/>
  <c r="H207" i="16"/>
  <c r="E1032" i="16"/>
  <c r="X1032" i="16" s="1"/>
  <c r="E1157" i="16"/>
  <c r="X1157" i="16" s="1"/>
  <c r="F1157" i="16"/>
  <c r="H1157" i="16"/>
  <c r="G1147" i="16"/>
  <c r="R1134" i="16"/>
  <c r="I1134" i="16"/>
  <c r="G1057" i="16"/>
  <c r="G1045" i="16"/>
  <c r="G990" i="16"/>
  <c r="J954" i="16"/>
  <c r="I954" i="16"/>
  <c r="J1137" i="16"/>
  <c r="E307" i="16"/>
  <c r="J1721" i="16"/>
  <c r="R1313" i="16"/>
  <c r="I1825" i="16"/>
  <c r="F1787" i="16"/>
  <c r="F1365" i="16"/>
  <c r="R1795" i="16"/>
  <c r="J440" i="16"/>
  <c r="I2364" i="16"/>
  <c r="E1137" i="16"/>
  <c r="X1137" i="16" s="1"/>
  <c r="I307" i="16"/>
  <c r="F1313" i="16"/>
  <c r="H1846" i="16"/>
  <c r="R1825" i="16"/>
  <c r="H1825" i="16"/>
  <c r="I1884" i="16"/>
  <c r="I822" i="16"/>
  <c r="R817" i="16"/>
  <c r="R1787" i="16"/>
  <c r="H1648" i="16"/>
  <c r="J1365" i="16"/>
  <c r="J1920" i="16"/>
  <c r="F1795" i="16"/>
  <c r="J1795"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R320" i="16"/>
  <c r="G265" i="16"/>
  <c r="H265" i="16"/>
  <c r="F1607" i="16"/>
  <c r="R1607" i="16"/>
  <c r="J1592" i="16"/>
  <c r="I1561" i="16"/>
  <c r="G1561" i="16"/>
  <c r="F1561" i="16"/>
  <c r="H1543" i="16"/>
  <c r="R1543" i="16"/>
  <c r="G1526" i="16"/>
  <c r="R1396" i="16"/>
  <c r="G1368" i="16"/>
  <c r="G1288" i="16"/>
  <c r="H828" i="16"/>
  <c r="I828" i="16"/>
  <c r="G439" i="16"/>
  <c r="E271" i="16"/>
  <c r="H271" i="16"/>
  <c r="J271" i="16"/>
  <c r="R271"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J520" i="16"/>
  <c r="G2291" i="16"/>
  <c r="G360" i="16"/>
  <c r="F211" i="16"/>
  <c r="R115" i="16"/>
  <c r="E571" i="16"/>
  <c r="E2079" i="16"/>
  <c r="X2079" i="16" s="1"/>
  <c r="R449" i="16"/>
  <c r="E560" i="16"/>
  <c r="R102" i="16"/>
  <c r="E1673" i="16"/>
  <c r="X1673" i="16" s="1"/>
  <c r="J1516" i="16"/>
  <c r="I2291" i="16"/>
  <c r="E424" i="16"/>
  <c r="R504" i="16"/>
  <c r="H1785" i="16"/>
  <c r="E2400" i="16"/>
  <c r="X2400" i="16" s="1"/>
  <c r="J211" i="16"/>
  <c r="J480" i="16"/>
  <c r="R232" i="16"/>
  <c r="H1510" i="16"/>
  <c r="R910" i="16"/>
  <c r="R536" i="16"/>
  <c r="J424" i="16"/>
  <c r="E1065" i="16"/>
  <c r="X1065" i="16" s="1"/>
  <c r="R158" i="16"/>
  <c r="R424" i="16"/>
  <c r="G339" i="16"/>
  <c r="G359" i="16"/>
  <c r="I1481" i="16"/>
  <c r="R1673" i="16"/>
  <c r="J1481" i="16"/>
  <c r="F368" i="16"/>
  <c r="G1663" i="16"/>
  <c r="R46" i="16"/>
  <c r="J384"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91" i="16"/>
  <c r="R191" i="16"/>
  <c r="J191" i="16"/>
  <c r="F191" i="16"/>
  <c r="E191" i="16"/>
  <c r="G191" i="16"/>
  <c r="J918" i="16"/>
  <c r="H1002" i="16"/>
  <c r="I1002" i="16"/>
  <c r="G1355" i="16"/>
  <c r="H1355" i="16"/>
  <c r="H2496" i="16"/>
  <c r="I2496" i="16"/>
  <c r="H2336" i="16"/>
  <c r="F2336" i="16"/>
  <c r="G2406" i="16"/>
  <c r="J2406"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R561" i="16"/>
  <c r="R352" i="16"/>
  <c r="R1553" i="16"/>
  <c r="R1761" i="16"/>
  <c r="G1761" i="16"/>
  <c r="R660" i="16"/>
  <c r="G900" i="16"/>
  <c r="R1185" i="16"/>
  <c r="G1241" i="16"/>
  <c r="R1241" i="16"/>
  <c r="J1414" i="16"/>
  <c r="J1462" i="16"/>
  <c r="E2291" i="16"/>
  <c r="X2291" i="16" s="1"/>
  <c r="F2291" i="16"/>
  <c r="R1510" i="16"/>
  <c r="R2291" i="16"/>
  <c r="I1510" i="16"/>
  <c r="H2291" i="16"/>
  <c r="J1671" i="16"/>
  <c r="F1217" i="16"/>
  <c r="E572" i="16"/>
  <c r="I1185" i="16"/>
  <c r="I1977" i="16"/>
  <c r="R946" i="16"/>
  <c r="G244" i="16"/>
  <c r="F308" i="16"/>
  <c r="J368" i="16"/>
  <c r="E564" i="16"/>
  <c r="E396" i="16"/>
  <c r="E488" i="16"/>
  <c r="I854" i="16"/>
  <c r="G1229" i="16"/>
  <c r="E1229" i="16"/>
  <c r="X1229" i="16" s="1"/>
  <c r="H1229" i="16"/>
  <c r="G508" i="16"/>
  <c r="H508" i="16"/>
  <c r="R19" i="16"/>
  <c r="R203" i="16"/>
  <c r="E203" i="16"/>
  <c r="J203" i="16"/>
  <c r="F203" i="16"/>
  <c r="G203" i="16"/>
  <c r="H203" i="16"/>
  <c r="R211" i="16"/>
  <c r="I211" i="16"/>
  <c r="R571" i="16"/>
  <c r="I384" i="16"/>
  <c r="F384" i="16"/>
  <c r="G189" i="16"/>
  <c r="I199" i="16"/>
  <c r="R199" i="16"/>
  <c r="J199" i="16"/>
  <c r="H199" i="16"/>
  <c r="E199" i="16"/>
  <c r="F199" i="16"/>
  <c r="G211" i="16"/>
  <c r="R12" i="16"/>
  <c r="H211" i="16"/>
  <c r="I571" i="16"/>
  <c r="J571" i="16"/>
  <c r="G384" i="16"/>
  <c r="R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H312" i="16"/>
  <c r="G1953" i="16"/>
  <c r="E1953" i="16"/>
  <c r="X1953" i="16" s="1"/>
  <c r="F1953" i="16"/>
  <c r="R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E1425" i="16"/>
  <c r="X1425" i="16" s="1"/>
  <c r="F364" i="16"/>
  <c r="I934" i="16"/>
  <c r="H1144" i="16"/>
  <c r="E1217" i="16"/>
  <c r="X1217" i="16" s="1"/>
  <c r="H572" i="16"/>
  <c r="F1390" i="16"/>
  <c r="J1729" i="16"/>
  <c r="F428" i="16"/>
  <c r="R1521" i="16"/>
  <c r="F1204" i="16"/>
  <c r="E1545" i="16"/>
  <c r="X1545" i="16" s="1"/>
  <c r="H232" i="16"/>
  <c r="E392" i="16"/>
  <c r="H1801" i="16"/>
  <c r="E432" i="16"/>
  <c r="I178" i="16"/>
  <c r="J256" i="16"/>
  <c r="I304" i="16"/>
  <c r="E304" i="16"/>
  <c r="J304" i="16"/>
  <c r="F336" i="16"/>
  <c r="I568" i="16"/>
  <c r="E568" i="16"/>
  <c r="F1310" i="16"/>
  <c r="R1310" i="16"/>
  <c r="J1433" i="16"/>
  <c r="E1433" i="16"/>
  <c r="X1433" i="16" s="1"/>
  <c r="H1433" i="16"/>
  <c r="H1449" i="16"/>
  <c r="F2004" i="16"/>
  <c r="R2004" i="16"/>
  <c r="E2004" i="16"/>
  <c r="X2004" i="16" s="1"/>
  <c r="F966"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973" i="16"/>
  <c r="E2230" i="16"/>
  <c r="X2230" i="16" s="1"/>
  <c r="J2230" i="16"/>
  <c r="H2230" i="16"/>
  <c r="J1735" i="16"/>
  <c r="E1735" i="16"/>
  <c r="X1735" i="16" s="1"/>
  <c r="R1735" i="16"/>
  <c r="H1620" i="16"/>
  <c r="F1735" i="16"/>
  <c r="G2059" i="16"/>
  <c r="J2419" i="16"/>
  <c r="H1830" i="16"/>
  <c r="F1024"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S153" i="16"/>
  <c r="S99" i="16"/>
  <c r="S51" i="16"/>
  <c r="S170" i="16"/>
  <c r="S122" i="16"/>
  <c r="S62" i="16"/>
  <c r="S14" i="16"/>
  <c r="T104" i="16"/>
  <c r="T83" i="16"/>
  <c r="T27" i="16"/>
  <c r="S145" i="16"/>
  <c r="S91" i="16"/>
  <c r="S25" i="16"/>
  <c r="S144" i="16"/>
  <c r="S96" i="16"/>
  <c r="S48" i="16"/>
  <c r="T169" i="16"/>
  <c r="T49" i="16"/>
  <c r="T154" i="16"/>
  <c r="S137" i="16"/>
  <c r="S77" i="16"/>
  <c r="S23" i="16"/>
  <c r="S142" i="16"/>
  <c r="S88" i="16"/>
  <c r="S34" i="16"/>
  <c r="T160" i="16"/>
  <c r="S139" i="16"/>
  <c r="S79" i="16"/>
  <c r="S19" i="16"/>
  <c r="S138" i="16"/>
  <c r="S90" i="16"/>
  <c r="S36" i="16"/>
  <c r="T163" i="16"/>
  <c r="S147" i="16"/>
  <c r="S93" i="16"/>
  <c r="S45" i="16"/>
  <c r="S164" i="16"/>
  <c r="S116" i="16"/>
  <c r="S56" i="16"/>
  <c r="S8" i="16"/>
  <c r="T92" i="16"/>
  <c r="T23" i="16"/>
  <c r="T86" i="16"/>
  <c r="S131" i="16"/>
  <c r="S71" i="16"/>
  <c r="S17" i="16"/>
  <c r="S136" i="16"/>
  <c r="S82" i="16"/>
  <c r="T88" i="16"/>
  <c r="S141" i="16"/>
  <c r="S87" i="16"/>
  <c r="S39" i="16"/>
  <c r="S158" i="16"/>
  <c r="S110" i="16"/>
  <c r="S50" i="16"/>
  <c r="T81" i="16"/>
  <c r="T20" i="16"/>
  <c r="T17" i="16"/>
  <c r="T62" i="16"/>
  <c r="S133" i="16"/>
  <c r="S73" i="16"/>
  <c r="S13" i="16"/>
  <c r="S132" i="16"/>
  <c r="S84" i="16"/>
  <c r="S30" i="16"/>
  <c r="T121" i="16"/>
  <c r="T37" i="16"/>
  <c r="S119" i="16"/>
  <c r="S65" i="16"/>
  <c r="S11" i="16"/>
  <c r="S130" i="16"/>
  <c r="S70" i="16"/>
  <c r="S22" i="16"/>
  <c r="T89" i="16"/>
  <c r="S135" i="16"/>
  <c r="S81" i="16"/>
  <c r="S33" i="16"/>
  <c r="S152" i="16"/>
  <c r="S104" i="16"/>
  <c r="S44" i="16"/>
  <c r="T69" i="16"/>
  <c r="T14" i="16"/>
  <c r="T70" i="16"/>
  <c r="T50" i="16"/>
  <c r="S127" i="16"/>
  <c r="S67" i="16"/>
  <c r="S7" i="16"/>
  <c r="S126" i="16"/>
  <c r="S78" i="16"/>
  <c r="S24" i="16"/>
  <c r="T115" i="16"/>
  <c r="T174" i="16"/>
  <c r="S173" i="16"/>
  <c r="S113" i="16"/>
  <c r="S59" i="16"/>
  <c r="S172" i="16"/>
  <c r="S124" i="16"/>
  <c r="S64" i="16"/>
  <c r="S16" i="16"/>
  <c r="T90" i="16"/>
  <c r="T168" i="16"/>
  <c r="T94" i="16"/>
  <c r="S129" i="16"/>
  <c r="S75" i="16"/>
  <c r="S27" i="16"/>
  <c r="S146" i="16"/>
  <c r="S98" i="16"/>
  <c r="S38" i="16"/>
  <c r="T21" i="16"/>
  <c r="T120" i="16"/>
  <c r="T159" i="16"/>
  <c r="S121" i="16"/>
  <c r="S61" i="16"/>
  <c r="S174" i="16"/>
  <c r="S120" i="16"/>
  <c r="S72" i="16"/>
  <c r="S18" i="16"/>
  <c r="T103" i="16"/>
  <c r="S167" i="16"/>
  <c r="S107" i="16"/>
  <c r="S53" i="16"/>
  <c r="S166" i="16"/>
  <c r="S118" i="16"/>
  <c r="S58" i="16"/>
  <c r="S10" i="16"/>
  <c r="S149" i="16"/>
  <c r="S83" i="16"/>
  <c r="S29" i="16"/>
  <c r="S148" i="16"/>
  <c r="T47" i="16"/>
  <c r="S171" i="16"/>
  <c r="S123" i="16"/>
  <c r="S69" i="16"/>
  <c r="S21" i="16"/>
  <c r="S140" i="16"/>
  <c r="S86" i="16"/>
  <c r="S32" i="16"/>
  <c r="T158" i="16"/>
  <c r="T96" i="16"/>
  <c r="T135" i="16"/>
  <c r="S175" i="16"/>
  <c r="S115" i="16"/>
  <c r="S55" i="16"/>
  <c r="S162" i="16"/>
  <c r="S114" i="16"/>
  <c r="S66" i="16"/>
  <c r="S12" i="16"/>
  <c r="T97" i="16"/>
  <c r="T162" i="16"/>
  <c r="S161" i="16"/>
  <c r="S101" i="16"/>
  <c r="S41" i="16"/>
  <c r="S160" i="16"/>
  <c r="S112" i="16"/>
  <c r="S52" i="16"/>
  <c r="T5" i="16"/>
  <c r="S155" i="16"/>
  <c r="S95" i="16"/>
  <c r="S35" i="16"/>
  <c r="S154" i="16"/>
  <c r="S106" i="16"/>
  <c r="S46" i="16"/>
  <c r="T95" i="16"/>
  <c r="T122" i="16"/>
  <c r="S151" i="16"/>
  <c r="S97" i="16"/>
  <c r="S43" i="16"/>
  <c r="S150" i="16"/>
  <c r="S102" i="16"/>
  <c r="S54" i="16"/>
  <c r="T78" i="16"/>
  <c r="S165" i="16"/>
  <c r="S117" i="16"/>
  <c r="S63" i="16"/>
  <c r="S15" i="16"/>
  <c r="S134" i="16"/>
  <c r="S80" i="16"/>
  <c r="S26" i="16"/>
  <c r="T134" i="16"/>
  <c r="T84" i="16"/>
  <c r="T99" i="16"/>
  <c r="S157" i="16"/>
  <c r="S109" i="16"/>
  <c r="S49" i="16"/>
  <c r="S156" i="16"/>
  <c r="S108" i="16"/>
  <c r="S60" i="16"/>
  <c r="S6" i="16"/>
  <c r="T91" i="16"/>
  <c r="T114" i="16"/>
  <c r="T87" i="16"/>
  <c r="T85" i="16"/>
  <c r="S94" i="16"/>
  <c r="S40" i="16"/>
  <c r="T43" i="16"/>
  <c r="S159" i="16"/>
  <c r="S105" i="16"/>
  <c r="S57" i="16"/>
  <c r="S9" i="16"/>
  <c r="S128" i="16"/>
  <c r="S74" i="16"/>
  <c r="S20" i="16"/>
  <c r="T42" i="16"/>
  <c r="T24" i="16"/>
  <c r="S28" i="16"/>
  <c r="T76" i="16"/>
  <c r="F28" i="10" l="1"/>
  <c r="F27" i="10"/>
  <c r="F47" i="10" s="1"/>
  <c r="H47" i="10" s="1"/>
  <c r="D47" i="10" s="1"/>
  <c r="H21" i="10"/>
  <c r="D21" i="10" s="1"/>
  <c r="F26" i="10"/>
  <c r="F35" i="10"/>
  <c r="H35" i="10" s="1"/>
  <c r="H25" i="10"/>
  <c r="D25" i="10" s="1"/>
  <c r="F62" i="10"/>
  <c r="B2" i="10" s="1"/>
  <c r="F40" i="10"/>
  <c r="H40" i="10" s="1"/>
  <c r="D40" i="10" s="1"/>
  <c r="B69" i="4"/>
  <c r="A50" i="10" s="1"/>
  <c r="B31" i="4"/>
  <c r="A19" i="10" s="1"/>
  <c r="C11" i="10"/>
  <c r="D16" i="10"/>
  <c r="K63" i="10"/>
  <c r="K65" i="10"/>
  <c r="D18"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23" i="3"/>
  <c r="L4" i="16"/>
  <c r="O4" i="16"/>
  <c r="I10" i="10"/>
  <c r="I66" i="10"/>
  <c r="C20" i="3"/>
  <c r="A54" i="2"/>
  <c r="C8" i="3"/>
  <c r="I32" i="10"/>
  <c r="C32" i="10" s="1"/>
  <c r="C31" i="3"/>
  <c r="J51" i="10"/>
  <c r="I7" i="10"/>
  <c r="I33" i="10"/>
  <c r="J56" i="10"/>
  <c r="B5" i="11"/>
  <c r="F32" i="10"/>
  <c r="H32" i="10" s="1"/>
  <c r="D32" i="10" s="1"/>
  <c r="B11" i="3"/>
  <c r="I51" i="10"/>
  <c r="J50" i="10"/>
  <c r="A25" i="2"/>
  <c r="A37" i="2"/>
  <c r="I8" i="10"/>
  <c r="B19" i="3"/>
  <c r="A45" i="2"/>
  <c r="A20" i="2"/>
  <c r="F41" i="10"/>
  <c r="H41" i="10" s="1"/>
  <c r="D41" i="10" s="1"/>
  <c r="H26" i="10"/>
  <c r="D26" i="10" s="1"/>
  <c r="F46" i="10"/>
  <c r="H46" i="10" s="1"/>
  <c r="D46" i="10" s="1"/>
  <c r="I12" i="10"/>
  <c r="F50" i="10"/>
  <c r="F4" i="16"/>
  <c r="B6" i="4"/>
  <c r="B22" i="4"/>
  <c r="A13" i="10" s="1"/>
  <c r="A73" i="2"/>
  <c r="I23" i="10"/>
  <c r="C23" i="10" s="1"/>
  <c r="A31" i="2"/>
  <c r="J53" i="10"/>
  <c r="I6" i="10"/>
  <c r="C6" i="10" s="1"/>
  <c r="I18" i="10"/>
  <c r="B25" i="3"/>
  <c r="B12" i="3"/>
  <c r="B32" i="3"/>
  <c r="A28" i="2"/>
  <c r="J25" i="10"/>
  <c r="C25" i="10" s="1"/>
  <c r="I52" i="10"/>
  <c r="D2" i="4"/>
  <c r="C4" i="14"/>
  <c r="B20" i="4"/>
  <c r="A11" i="10" s="1"/>
  <c r="I55" i="10"/>
  <c r="I15" i="10"/>
  <c r="C15" i="10" s="1"/>
  <c r="B29" i="3"/>
  <c r="J64" i="10"/>
  <c r="C2" i="3"/>
  <c r="J58" i="10"/>
  <c r="J7" i="10"/>
  <c r="B25" i="4"/>
  <c r="A14" i="10" s="1"/>
  <c r="I4" i="14"/>
  <c r="A44" i="2"/>
  <c r="B7" i="4"/>
  <c r="B10" i="3"/>
  <c r="J16" i="10"/>
  <c r="C16" i="10" s="1"/>
  <c r="J13" i="10"/>
  <c r="C13" i="10" s="1"/>
  <c r="B48" i="1"/>
  <c r="B29" i="4"/>
  <c r="A18" i="10" s="1"/>
  <c r="J12" i="10"/>
  <c r="I58" i="10"/>
  <c r="J63" i="10"/>
  <c r="A87" i="4"/>
  <c r="C12" i="3"/>
  <c r="J46" i="10"/>
  <c r="C46" i="10" s="1"/>
  <c r="C14" i="3"/>
  <c r="B6" i="3"/>
  <c r="I4" i="10"/>
  <c r="C4" i="10" s="1"/>
  <c r="A16" i="2"/>
  <c r="A52" i="2"/>
  <c r="J4" i="16"/>
  <c r="B40" i="4"/>
  <c r="B58" i="4" s="1"/>
  <c r="A42" i="10" s="1"/>
  <c r="A64" i="2"/>
  <c r="A58" i="2"/>
  <c r="I40" i="10"/>
  <c r="J8" i="10"/>
  <c r="I47" i="10"/>
  <c r="C3" i="10"/>
  <c r="B26" i="4"/>
  <c r="B32" i="4" s="1"/>
  <c r="A20" i="10" s="1"/>
  <c r="B38" i="4"/>
  <c r="B44" i="4" s="1"/>
  <c r="A30" i="10" s="1"/>
  <c r="B41" i="4"/>
  <c r="A28"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AB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AB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419" i="16"/>
  <c r="AB2019" i="16"/>
  <c r="AB1943" i="16"/>
  <c r="C9" i="10"/>
  <c r="C5" i="10"/>
  <c r="F37" i="10"/>
  <c r="H37" i="10" s="1"/>
  <c r="D37" i="10" s="1"/>
  <c r="F64" i="10"/>
  <c r="F42" i="10"/>
  <c r="H42" i="10" s="1"/>
  <c r="D42" i="10" s="1"/>
  <c r="B16" i="4"/>
  <c r="A8" i="10" s="1"/>
  <c r="J38" i="10"/>
  <c r="C38" i="10" s="1"/>
  <c r="C4" i="3"/>
  <c r="F33" i="10"/>
  <c r="H33" i="10" s="1"/>
  <c r="D33" i="10" s="1"/>
  <c r="G17" i="10"/>
  <c r="H17" i="10" s="1"/>
  <c r="F22" i="10"/>
  <c r="H22" i="10" s="1"/>
  <c r="D22" i="10" s="1"/>
  <c r="B27" i="4"/>
  <c r="A16" i="10" s="1"/>
  <c r="I62" i="10"/>
  <c r="AB2451" i="16"/>
  <c r="AB2043" i="16"/>
  <c r="AB1911" i="16"/>
  <c r="AB1811" i="16"/>
  <c r="AB1755"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64" i="16"/>
  <c r="AB2452" i="16"/>
  <c r="AB2440" i="16"/>
  <c r="AB2420" i="16"/>
  <c r="AB2412" i="16"/>
  <c r="AB2388" i="16"/>
  <c r="AB2376" i="16"/>
  <c r="AB2356" i="16"/>
  <c r="AB2348" i="16"/>
  <c r="AB2308" i="16"/>
  <c r="AB2300" i="16"/>
  <c r="AB2284" i="16"/>
  <c r="AB2276" i="16"/>
  <c r="AB2268" i="16"/>
  <c r="AB2244" i="16"/>
  <c r="AB2236" i="16"/>
  <c r="AB2208" i="16"/>
  <c r="AB2196" i="16"/>
  <c r="AB2188" i="16"/>
  <c r="AB2160" i="16"/>
  <c r="AB2144" i="16"/>
  <c r="AB2132" i="16"/>
  <c r="AB2124" i="16"/>
  <c r="AB2096" i="16"/>
  <c r="AB2060" i="16"/>
  <c r="AB2052" i="16"/>
  <c r="AB2044" i="16"/>
  <c r="AB2036" i="16"/>
  <c r="AB2028" i="16"/>
  <c r="AB2020" i="16"/>
  <c r="AB2008" i="16"/>
  <c r="AB1980" i="16"/>
  <c r="AB1956" i="16"/>
  <c r="AB1944" i="16"/>
  <c r="AB1900" i="16"/>
  <c r="AB1888" i="16"/>
  <c r="AB1848" i="16"/>
  <c r="AB1808" i="16"/>
  <c r="AB1756" i="16"/>
  <c r="AB1700" i="16"/>
  <c r="AB1696" i="16"/>
  <c r="AB1680" i="16"/>
  <c r="AB1664" i="16"/>
  <c r="L64" i="10"/>
  <c r="L63" i="10"/>
  <c r="L62" i="10"/>
  <c r="L65" i="10"/>
  <c r="J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AB1054" i="16"/>
  <c r="T1050" i="16"/>
  <c r="S1050" i="16"/>
  <c r="T1046" i="16"/>
  <c r="S1046" i="16"/>
  <c r="T1042" i="16"/>
  <c r="S1042" i="16"/>
  <c r="T1038" i="16"/>
  <c r="S1038" i="16"/>
  <c r="AB1038" i="16"/>
  <c r="T1034" i="16"/>
  <c r="S1034" i="16"/>
  <c r="T1030" i="16"/>
  <c r="S1030" i="16"/>
  <c r="T1026" i="16"/>
  <c r="S1026" i="16"/>
  <c r="AB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34" i="16"/>
  <c r="AB2312" i="16"/>
  <c r="AB2304" i="16"/>
  <c r="AB2294" i="16"/>
  <c r="AB2280" i="16"/>
  <c r="AB2274" i="16"/>
  <c r="AB2262" i="16"/>
  <c r="AB2252" i="16"/>
  <c r="AB2240" i="16"/>
  <c r="AB2230" i="16"/>
  <c r="AB2222" i="16"/>
  <c r="AB2212" i="16"/>
  <c r="AB2204" i="16"/>
  <c r="AB2182" i="16"/>
  <c r="AB2174" i="16"/>
  <c r="AB2166" i="16"/>
  <c r="AB2156" i="16"/>
  <c r="AB2148" i="16"/>
  <c r="AB2138" i="16"/>
  <c r="AB2120" i="16"/>
  <c r="AB2110" i="16"/>
  <c r="AB2102" i="16"/>
  <c r="AB2094" i="16"/>
  <c r="AB2086" i="16"/>
  <c r="AB2072" i="16"/>
  <c r="AB2056" i="16"/>
  <c r="AB2048" i="16"/>
  <c r="AB2042" i="16"/>
  <c r="AB2032" i="16"/>
  <c r="AB2026" i="16"/>
  <c r="AB2010" i="16"/>
  <c r="AB2004" i="16"/>
  <c r="AB1996" i="16"/>
  <c r="AB1988" i="16"/>
  <c r="AB1972" i="16"/>
  <c r="AB1966" i="16"/>
  <c r="AB1946" i="16"/>
  <c r="AB1942" i="16"/>
  <c r="AB1934" i="16"/>
  <c r="AB1928" i="16"/>
  <c r="AB1916" i="16"/>
  <c r="AB1910" i="16"/>
  <c r="AB1904" i="16"/>
  <c r="AB1898" i="16"/>
  <c r="AB1870" i="16"/>
  <c r="AB1864" i="16"/>
  <c r="AB1856" i="16"/>
  <c r="AB1850" i="16"/>
  <c r="AB1844" i="16"/>
  <c r="AB1838" i="16"/>
  <c r="AB1830" i="16"/>
  <c r="AB1820" i="16"/>
  <c r="AB1816" i="16"/>
  <c r="AB1810" i="16"/>
  <c r="AB1804" i="16"/>
  <c r="AB1788" i="16"/>
  <c r="AB1782" i="16"/>
  <c r="AB1776" i="16"/>
  <c r="AB1764" i="16"/>
  <c r="AB1760" i="16"/>
  <c r="AB1742" i="16"/>
  <c r="AB1736" i="16"/>
  <c r="AB1718" i="16"/>
  <c r="AB1712" i="16"/>
  <c r="AB1698" i="16"/>
  <c r="AB1694" i="16"/>
  <c r="AB1662" i="16"/>
  <c r="AB1644" i="16"/>
  <c r="F2268" i="16"/>
  <c r="J10" i="10"/>
  <c r="A2" i="2"/>
  <c r="J59" i="10"/>
  <c r="D4" i="14"/>
  <c r="B8" i="4"/>
  <c r="A4" i="10" s="1"/>
  <c r="A62" i="2"/>
  <c r="A23" i="2"/>
  <c r="B15" i="3"/>
  <c r="A51" i="2"/>
  <c r="B22" i="3"/>
  <c r="J47" i="10"/>
  <c r="I31" i="10"/>
  <c r="B67" i="4"/>
  <c r="A59" i="2"/>
  <c r="I42" i="10"/>
  <c r="I53" i="10"/>
  <c r="C13" i="3"/>
  <c r="I20" i="10"/>
  <c r="I30" i="10"/>
  <c r="C30" i="10" s="1"/>
  <c r="Q4" i="16"/>
  <c r="I27" i="10"/>
  <c r="P4" i="16"/>
  <c r="J41" i="10"/>
  <c r="A14" i="2"/>
  <c r="D3" i="10"/>
  <c r="B30" i="3"/>
  <c r="I37" i="10"/>
  <c r="I63" i="10"/>
  <c r="B24" i="4"/>
  <c r="C25" i="3"/>
  <c r="B31" i="3"/>
  <c r="G4" i="14"/>
  <c r="H4" i="16"/>
  <c r="A39" i="2"/>
  <c r="J17" i="10"/>
  <c r="C17" i="10" s="1"/>
  <c r="C5" i="3"/>
  <c r="I56" i="10"/>
  <c r="B21" i="3"/>
  <c r="A49" i="2"/>
  <c r="A4" i="14"/>
  <c r="J21" i="10"/>
  <c r="C21" i="10" s="1"/>
  <c r="I61" i="10"/>
  <c r="A13" i="2"/>
  <c r="E4" i="14"/>
  <c r="B4" i="4"/>
  <c r="C6" i="3"/>
  <c r="A72" i="2"/>
  <c r="J18" i="10"/>
  <c r="C18" i="3"/>
  <c r="A32" i="2"/>
  <c r="A1" i="14"/>
  <c r="A10" i="2"/>
  <c r="M4" i="16"/>
  <c r="J26" i="10"/>
  <c r="J61" i="10"/>
  <c r="I4" i="4"/>
  <c r="J22" i="10"/>
  <c r="B3" i="16"/>
  <c r="C27" i="3"/>
  <c r="B16" i="3"/>
  <c r="A56" i="2"/>
  <c r="A4" i="16"/>
  <c r="J28" i="10"/>
  <c r="C28" i="10" s="1"/>
  <c r="A8" i="2"/>
  <c r="C17" i="3"/>
  <c r="J37" i="10"/>
  <c r="B20" i="3"/>
  <c r="I64" i="10"/>
  <c r="C3" i="3"/>
  <c r="A53" i="2"/>
  <c r="A36" i="2"/>
  <c r="A29" i="2"/>
  <c r="I65" i="10"/>
  <c r="J42" i="10"/>
  <c r="H4" i="14"/>
  <c r="F61" i="10"/>
  <c r="H45" i="10"/>
  <c r="D4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58" i="16"/>
  <c r="AB2444" i="16"/>
  <c r="AB2432" i="16"/>
  <c r="AB2422" i="16"/>
  <c r="AB2414" i="16"/>
  <c r="AB2404" i="16"/>
  <c r="AB2394" i="16"/>
  <c r="AB2380" i="16"/>
  <c r="AB2368" i="16"/>
  <c r="AB2358" i="16"/>
  <c r="AB2350" i="16"/>
  <c r="AB2340" i="16"/>
  <c r="AB2332" i="16"/>
  <c r="AB2310" i="16"/>
  <c r="AB2302" i="16"/>
  <c r="AB2292" i="16"/>
  <c r="AB2286" i="16"/>
  <c r="AB2278" i="16"/>
  <c r="AB2272" i="16"/>
  <c r="AB2260" i="16"/>
  <c r="AB2248" i="16"/>
  <c r="AB2238" i="16"/>
  <c r="AB2228" i="16"/>
  <c r="AB2220" i="16"/>
  <c r="AB2202" i="16"/>
  <c r="AB2190" i="16"/>
  <c r="AB2180" i="16"/>
  <c r="AB2172" i="16"/>
  <c r="AB2164" i="16"/>
  <c r="AB2136" i="16"/>
  <c r="AB2126" i="16"/>
  <c r="AB2116" i="16"/>
  <c r="AB2108" i="16"/>
  <c r="AB2100" i="16"/>
  <c r="AB2092" i="16"/>
  <c r="AB2084" i="16"/>
  <c r="AB2076" i="16"/>
  <c r="AB2068" i="16"/>
  <c r="AB2062" i="16"/>
  <c r="AB2054" i="16"/>
  <c r="AB2046" i="16"/>
  <c r="AB2038" i="16"/>
  <c r="AB2030" i="16"/>
  <c r="AB2022" i="16"/>
  <c r="AB2016" i="16"/>
  <c r="AB2009" i="16"/>
  <c r="AB2002" i="16"/>
  <c r="AB1986" i="16"/>
  <c r="AB1982" i="16"/>
  <c r="AB1976" i="16"/>
  <c r="AB1964" i="16"/>
  <c r="AB1958" i="16"/>
  <c r="AB1952" i="16"/>
  <c r="AB1945" i="16"/>
  <c r="AB1940" i="16"/>
  <c r="AB1932" i="16"/>
  <c r="AB1924" i="16"/>
  <c r="AB1920" i="16"/>
  <c r="AB1914" i="16"/>
  <c r="AB1908" i="16"/>
  <c r="AB1902" i="16"/>
  <c r="AB1897" i="16"/>
  <c r="AB1889" i="16"/>
  <c r="AB1882" i="16"/>
  <c r="AB1876" i="16"/>
  <c r="AB1868" i="16"/>
  <c r="AB1860" i="16"/>
  <c r="AB1849" i="16"/>
  <c r="AB1828" i="16"/>
  <c r="AB1824" i="16"/>
  <c r="AB1809" i="16"/>
  <c r="AB1794" i="16"/>
  <c r="AB1780" i="16"/>
  <c r="AB1774" i="16"/>
  <c r="AB1758" i="16"/>
  <c r="AB1752" i="16"/>
  <c r="AB1746" i="16"/>
  <c r="AB1740" i="16"/>
  <c r="AB1734" i="16"/>
  <c r="AB1722" i="16"/>
  <c r="AB1716" i="16"/>
  <c r="AB1710" i="16"/>
  <c r="AB1702" i="16"/>
  <c r="AB1697" i="16"/>
  <c r="AB1692" i="16"/>
  <c r="AB1688" i="16"/>
  <c r="AB1681" i="16"/>
  <c r="AB1674" i="16"/>
  <c r="AB1666" i="16"/>
  <c r="AB1660"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V2501" i="16"/>
  <c r="AB2442" i="16"/>
  <c r="AB2435" i="16"/>
  <c r="V2328" i="16"/>
  <c r="V2200" i="16"/>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R163" i="16"/>
  <c r="R131" i="16"/>
  <c r="X126" i="16"/>
  <c r="R117" i="16"/>
  <c r="X117" i="16"/>
  <c r="X113" i="16"/>
  <c r="R113" i="16"/>
  <c r="X99" i="16"/>
  <c r="X94" i="16"/>
  <c r="X85" i="16"/>
  <c r="R85" i="16"/>
  <c r="R81" i="16"/>
  <c r="X81" i="16"/>
  <c r="X67" i="16"/>
  <c r="R67" i="16"/>
  <c r="R58" i="16"/>
  <c r="X53" i="16"/>
  <c r="X40" i="16"/>
  <c r="J433" i="16"/>
  <c r="I457" i="16"/>
  <c r="R457" i="16"/>
  <c r="F425" i="16"/>
  <c r="E429" i="16"/>
  <c r="X429" i="16" s="1"/>
  <c r="E719" i="16"/>
  <c r="X719" i="16" s="1"/>
  <c r="I2404" i="16"/>
  <c r="F691" i="16"/>
  <c r="R695" i="16"/>
  <c r="J867" i="16"/>
  <c r="F747" i="16"/>
  <c r="H1454" i="16"/>
  <c r="G237"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189" i="16"/>
  <c r="H561" i="16"/>
  <c r="E1844" i="16"/>
  <c r="X1844" i="16" s="1"/>
  <c r="R697" i="16"/>
  <c r="F66" i="10"/>
  <c r="I177" i="16"/>
  <c r="I441" i="16"/>
  <c r="R521" i="16"/>
  <c r="I257" i="16"/>
  <c r="J365" i="16"/>
  <c r="G205" i="16"/>
  <c r="J401" i="16"/>
  <c r="I277" i="16"/>
  <c r="J253" i="16"/>
  <c r="R213" i="16"/>
  <c r="G1117" i="16"/>
  <c r="G1397" i="16"/>
  <c r="I317" i="16"/>
  <c r="F409" i="16"/>
  <c r="I981" i="16"/>
  <c r="I565" i="16"/>
  <c r="J317" i="16"/>
  <c r="V2162" i="16"/>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X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H1710" i="16"/>
  <c r="R94" i="16"/>
  <c r="F927" i="16"/>
  <c r="G561" i="16"/>
  <c r="R2384" i="16"/>
  <c r="E1363" i="16"/>
  <c r="X1363" i="16" s="1"/>
  <c r="F177" i="16"/>
  <c r="I489" i="16"/>
  <c r="G365" i="16"/>
  <c r="I205" i="16"/>
  <c r="G1912" i="16"/>
  <c r="G513" i="16"/>
  <c r="J197" i="16"/>
  <c r="R277" i="16"/>
  <c r="J1017" i="16"/>
  <c r="H661" i="16"/>
  <c r="X104" i="16"/>
  <c r="F213" i="16"/>
  <c r="I345" i="16"/>
  <c r="I341" i="16"/>
  <c r="H281" i="16"/>
  <c r="F485" i="16"/>
  <c r="G829" i="16"/>
  <c r="H337" i="16"/>
  <c r="H257" i="16"/>
  <c r="E1413" i="16"/>
  <c r="X1413" i="16" s="1"/>
  <c r="R99" i="16"/>
  <c r="F373" i="16"/>
  <c r="J489" i="16"/>
  <c r="E469" i="16"/>
  <c r="X469" i="16" s="1"/>
  <c r="E177" i="16"/>
  <c r="X177" i="16" s="1"/>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R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F1793" i="16" s="1"/>
  <c r="AB1793" i="16"/>
  <c r="V1784" i="16"/>
  <c r="AB1784" i="16"/>
  <c r="V1769" i="16"/>
  <c r="J1769" i="16" s="1"/>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R173" i="16"/>
  <c r="X173" i="16"/>
  <c r="R169" i="16"/>
  <c r="X169" i="16"/>
  <c r="R164" i="16"/>
  <c r="X164" i="16"/>
  <c r="X150" i="16"/>
  <c r="X141" i="16"/>
  <c r="R137" i="16"/>
  <c r="X137" i="16"/>
  <c r="R123" i="16"/>
  <c r="X118" i="16"/>
  <c r="R109" i="16"/>
  <c r="X109" i="16"/>
  <c r="X105" i="16"/>
  <c r="R91" i="16"/>
  <c r="R77" i="16"/>
  <c r="X77" i="16"/>
  <c r="R73" i="16"/>
  <c r="X73" i="16"/>
  <c r="X59" i="16"/>
  <c r="R45" i="16"/>
  <c r="X45" i="16"/>
  <c r="R41" i="16"/>
  <c r="X41" i="16"/>
  <c r="R27" i="16"/>
  <c r="X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J919" i="16"/>
  <c r="F835" i="16"/>
  <c r="G302" i="16"/>
  <c r="J206" i="16"/>
  <c r="H390" i="16"/>
  <c r="J575" i="16"/>
  <c r="I1541" i="16"/>
  <c r="I951" i="16"/>
  <c r="E911" i="16"/>
  <c r="X911" i="16" s="1"/>
  <c r="I2226" i="16"/>
  <c r="G2226" i="16"/>
  <c r="E701" i="16"/>
  <c r="X701" i="16" s="1"/>
  <c r="I334" i="16"/>
  <c r="J801" i="16"/>
  <c r="F983" i="16"/>
  <c r="J2386" i="16"/>
  <c r="F717" i="16"/>
  <c r="I1394" i="16"/>
  <c r="R907" i="16"/>
  <c r="J877" i="16"/>
  <c r="J977" i="16"/>
  <c r="J605" i="16"/>
  <c r="G733" i="16"/>
  <c r="J873" i="16"/>
  <c r="J1909" i="16"/>
  <c r="H1978" i="16"/>
  <c r="I554" i="16"/>
  <c r="J729" i="16"/>
  <c r="J737" i="16"/>
  <c r="F765" i="16"/>
  <c r="F1161" i="16"/>
  <c r="J290" i="16"/>
  <c r="E721" i="16"/>
  <c r="X721" i="16" s="1"/>
  <c r="R1001" i="16"/>
  <c r="I645" i="16"/>
  <c r="R625" i="16"/>
  <c r="I969" i="16"/>
  <c r="H761"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G282" i="16"/>
  <c r="R1501" i="16"/>
  <c r="E823" i="16"/>
  <c r="X823" i="16" s="1"/>
  <c r="I881" i="16"/>
  <c r="H597"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G1501" i="16"/>
  <c r="E206" i="16"/>
  <c r="X206" i="16" s="1"/>
  <c r="J835" i="16"/>
  <c r="H366" i="16"/>
  <c r="I1797" i="16"/>
  <c r="E931" i="16"/>
  <c r="X931" i="16" s="1"/>
  <c r="E494" i="16"/>
  <c r="X494" i="16" s="1"/>
  <c r="R242" i="16"/>
  <c r="E1302" i="16"/>
  <c r="X1302" i="16" s="1"/>
  <c r="E839" i="16"/>
  <c r="X839" i="16" s="1"/>
  <c r="I997" i="16"/>
  <c r="F534" i="16"/>
  <c r="I2386" i="16"/>
  <c r="J1797" i="16"/>
  <c r="J911" i="16"/>
  <c r="H717" i="16"/>
  <c r="E2434" i="16"/>
  <c r="X2434" i="16" s="1"/>
  <c r="X22" i="16"/>
  <c r="I362" i="16"/>
  <c r="F1610" i="16"/>
  <c r="I927" i="16"/>
  <c r="F506" i="16"/>
  <c r="G1233" i="16"/>
  <c r="H1637" i="16"/>
  <c r="G951" i="16"/>
  <c r="J939" i="16"/>
  <c r="G250" i="16"/>
  <c r="G326" i="16"/>
  <c r="G831" i="16"/>
  <c r="F1358" i="16"/>
  <c r="X160" i="16"/>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R171" i="16"/>
  <c r="X157" i="16"/>
  <c r="R157" i="16"/>
  <c r="R153" i="16"/>
  <c r="R125" i="16"/>
  <c r="X125" i="16"/>
  <c r="X121" i="16"/>
  <c r="X112" i="16"/>
  <c r="R107" i="16"/>
  <c r="X93" i="16"/>
  <c r="R93" i="16"/>
  <c r="R75" i="16"/>
  <c r="X61" i="16"/>
  <c r="X43" i="16"/>
  <c r="R29" i="16"/>
  <c r="R25" i="16"/>
  <c r="X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E2398" i="16"/>
  <c r="X2398" i="16" s="1"/>
  <c r="G436" i="16"/>
  <c r="G308" i="16"/>
  <c r="J884" i="16"/>
  <c r="X153" i="16"/>
  <c r="R1414" i="16"/>
  <c r="X25"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X75" i="16"/>
  <c r="R1721" i="16"/>
  <c r="I1157" i="16"/>
  <c r="E588" i="16"/>
  <c r="X588" i="16" s="1"/>
  <c r="G1197" i="16"/>
  <c r="I1060"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X89" i="16"/>
  <c r="I1665" i="16"/>
  <c r="F1665" i="16"/>
  <c r="E1913" i="16"/>
  <c r="X1913" i="16" s="1"/>
  <c r="F1945" i="16"/>
  <c r="F1817" i="16"/>
  <c r="F1681" i="16"/>
  <c r="G2166" i="16"/>
  <c r="G1169" i="16"/>
  <c r="G1225" i="16"/>
  <c r="H1697" i="16"/>
  <c r="I904" i="16"/>
  <c r="R1225" i="16"/>
  <c r="H1197" i="16"/>
  <c r="R1269" i="16"/>
  <c r="F1577" i="16"/>
  <c r="E1857" i="16"/>
  <c r="X1857" i="16" s="1"/>
  <c r="J1369" i="16"/>
  <c r="J1085" i="16"/>
  <c r="I1961" i="16"/>
  <c r="E2017" i="16"/>
  <c r="X2017" i="16" s="1"/>
  <c r="R1817" i="16"/>
  <c r="R1169"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X131" i="16"/>
  <c r="R49" i="16"/>
  <c r="R21" i="16"/>
  <c r="X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X163" i="16"/>
  <c r="X149" i="16"/>
  <c r="X49" i="16"/>
  <c r="X35" i="16"/>
  <c r="R35" i="16"/>
  <c r="E461" i="16"/>
  <c r="X461" i="16" s="1"/>
  <c r="E201" i="16"/>
  <c r="X201" i="16" s="1"/>
  <c r="X155"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R174" i="16"/>
  <c r="R162" i="16"/>
  <c r="R144" i="16"/>
  <c r="R140" i="16"/>
  <c r="R136" i="16"/>
  <c r="R130" i="16"/>
  <c r="R128" i="16"/>
  <c r="R122" i="16"/>
  <c r="R118" i="16"/>
  <c r="R116" i="16"/>
  <c r="R114" i="16"/>
  <c r="R112" i="16"/>
  <c r="R106" i="16"/>
  <c r="R100" i="16"/>
  <c r="R90" i="16"/>
  <c r="R86" i="16"/>
  <c r="R82" i="16"/>
  <c r="R78" i="16"/>
  <c r="R76" i="16"/>
  <c r="R72" i="16"/>
  <c r="R60" i="16"/>
  <c r="R56" i="16"/>
  <c r="R32" i="16"/>
  <c r="R14" i="16"/>
  <c r="R10" i="16"/>
  <c r="R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H966" i="16"/>
  <c r="I2004" i="16"/>
  <c r="H1310" i="16"/>
  <c r="G534" i="16"/>
  <c r="R336" i="16"/>
  <c r="F304" i="16"/>
  <c r="E282" i="16"/>
  <c r="R282" i="16"/>
  <c r="E256" i="16"/>
  <c r="I206" i="16"/>
  <c r="F178"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494" i="16"/>
  <c r="J494" i="16"/>
  <c r="E312" i="16"/>
  <c r="I312" i="16"/>
  <c r="F242" i="16"/>
  <c r="E234" i="16"/>
  <c r="R800" i="16"/>
  <c r="F468" i="16"/>
  <c r="F438" i="16"/>
  <c r="R552" i="16"/>
  <c r="I308" i="16"/>
  <c r="I542" i="16"/>
  <c r="E974" i="16"/>
  <c r="X974" i="16" s="1"/>
  <c r="E816" i="16"/>
  <c r="X816" i="16" s="1"/>
  <c r="E800" i="16"/>
  <c r="X800" i="16" s="1"/>
  <c r="H1330" i="16"/>
  <c r="J1302" i="16"/>
  <c r="J938" i="16"/>
  <c r="R938" i="16"/>
  <c r="I468" i="16"/>
  <c r="R400" i="16"/>
  <c r="R252" i="16"/>
  <c r="R308"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G1334" i="16"/>
  <c r="I192" i="16"/>
  <c r="H1374" i="16"/>
  <c r="H816" i="16"/>
  <c r="F498" i="16"/>
  <c r="J1374" i="16"/>
  <c r="J906" i="16"/>
  <c r="H428" i="16"/>
  <c r="H364" i="16"/>
  <c r="R268" i="16"/>
  <c r="J2434" i="16"/>
  <c r="R2246" i="16"/>
  <c r="F508" i="16"/>
  <c r="R508" i="16"/>
  <c r="F2398" i="16"/>
  <c r="E1418" i="16"/>
  <c r="X1418" i="16" s="1"/>
  <c r="H418" i="16"/>
  <c r="R396" i="16"/>
  <c r="I37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326" i="16"/>
  <c r="G450" i="16"/>
  <c r="E668" i="16"/>
  <c r="X668" i="16" s="1"/>
  <c r="F2226" i="16"/>
  <c r="H2400" i="16"/>
  <c r="H568" i="16"/>
  <c r="J352" i="16"/>
  <c r="I326" i="16"/>
  <c r="H854" i="16"/>
  <c r="F1302" i="16"/>
  <c r="J2400" i="16"/>
  <c r="E1076" i="16"/>
  <c r="X1076" i="16" s="1"/>
  <c r="E1464" i="16"/>
  <c r="X1464" i="16" s="1"/>
  <c r="J1358" i="16"/>
  <c r="G202" i="16"/>
  <c r="I556" i="16"/>
  <c r="R2300" i="16"/>
  <c r="F1622" i="16"/>
  <c r="J1204" i="16"/>
  <c r="I900" i="16"/>
  <c r="H804" i="16"/>
  <c r="E436" i="16"/>
  <c r="E456" i="16"/>
  <c r="E380" i="16"/>
  <c r="H1070" i="16"/>
  <c r="F482" i="16"/>
  <c r="R368" i="16"/>
  <c r="J2186" i="16"/>
  <c r="G656" i="16"/>
  <c r="R1394" i="16"/>
  <c r="G424" i="16"/>
  <c r="E546" i="16"/>
  <c r="I396" i="16"/>
  <c r="H460" i="16"/>
  <c r="E460"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H296" i="16"/>
  <c r="R1148" i="16"/>
  <c r="J1140" i="16"/>
  <c r="R1740" i="16"/>
  <c r="G2324" i="16"/>
  <c r="H1912" i="16"/>
  <c r="F1832" i="16"/>
  <c r="I1084" i="16"/>
  <c r="G2048" i="16"/>
  <c r="I2466" i="16"/>
  <c r="E462" i="16"/>
  <c r="I2460" i="16"/>
  <c r="E2048" i="16"/>
  <c r="X2048" i="16" s="1"/>
  <c r="I1896" i="16"/>
  <c r="R686" i="16"/>
  <c r="F986" i="16"/>
  <c r="H1134" i="16"/>
  <c r="I290"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R266" i="16"/>
  <c r="J2468" i="16"/>
  <c r="I210" i="16"/>
  <c r="G1248" i="16"/>
  <c r="R2486" i="16"/>
  <c r="H712" i="16"/>
  <c r="G1350" i="16"/>
  <c r="G1690" i="16"/>
  <c r="R190" i="16"/>
  <c r="E484" i="16"/>
  <c r="I182" i="16"/>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R170" i="16"/>
  <c r="R166" i="16"/>
  <c r="R160" i="16"/>
  <c r="R156" i="16"/>
  <c r="R154" i="16"/>
  <c r="R152" i="16"/>
  <c r="R148" i="16"/>
  <c r="R146" i="16"/>
  <c r="R132" i="16"/>
  <c r="R120" i="16"/>
  <c r="R108" i="16"/>
  <c r="R104" i="16"/>
  <c r="R96" i="16"/>
  <c r="R92" i="16"/>
  <c r="R88" i="16"/>
  <c r="R84" i="16"/>
  <c r="R80" i="16"/>
  <c r="R70" i="16"/>
  <c r="R68" i="16"/>
  <c r="R66" i="16"/>
  <c r="R54" i="16"/>
  <c r="R44" i="16"/>
  <c r="R42" i="16"/>
  <c r="R40" i="16"/>
  <c r="R36" i="16"/>
  <c r="R34" i="16"/>
  <c r="R30" i="16"/>
  <c r="R26" i="16"/>
  <c r="R24" i="16"/>
  <c r="R20" i="16"/>
  <c r="R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R64" i="16"/>
  <c r="R38" i="16"/>
  <c r="H2004" i="16"/>
  <c r="J2004" i="16"/>
  <c r="J1310" i="16"/>
  <c r="I1310" i="16"/>
  <c r="E336" i="16"/>
  <c r="R304" i="16"/>
  <c r="J282" i="16"/>
  <c r="R256" i="16"/>
  <c r="H206"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J400" i="16"/>
  <c r="J452" i="16"/>
  <c r="J1610" i="16"/>
  <c r="R974" i="16"/>
  <c r="F974" i="16"/>
  <c r="F816" i="16"/>
  <c r="J800" i="16"/>
  <c r="J1330" i="16"/>
  <c r="J1144" i="16"/>
  <c r="I938" i="16"/>
  <c r="R542" i="16"/>
  <c r="R468" i="16"/>
  <c r="I400" i="16"/>
  <c r="H1462" i="16"/>
  <c r="R1402" i="16"/>
  <c r="J1062" i="16"/>
  <c r="F804" i="16"/>
  <c r="I736" i="16"/>
  <c r="H708" i="16"/>
  <c r="I708" i="16"/>
  <c r="F660" i="16"/>
  <c r="E1220" i="16"/>
  <c r="X1220" i="16" s="1"/>
  <c r="E492" i="16"/>
  <c r="I402" i="16"/>
  <c r="I330" i="16"/>
  <c r="H302" i="16"/>
  <c r="R250" i="16"/>
  <c r="J238" i="16"/>
  <c r="H224" i="16"/>
  <c r="F522" i="16"/>
  <c r="H358" i="16"/>
  <c r="J202"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R1330"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1070" i="16"/>
  <c r="G1070" i="16"/>
  <c r="G482" i="16"/>
  <c r="R244" i="16"/>
  <c r="H202" i="16"/>
  <c r="F392" i="16"/>
  <c r="I366" i="16"/>
  <c r="E334" i="16"/>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748" i="16"/>
  <c r="J1408" i="16"/>
  <c r="I1648" i="16"/>
  <c r="H2466" i="16"/>
  <c r="F1904" i="16"/>
  <c r="I516" i="16"/>
  <c r="G1628" i="16"/>
  <c r="G198" i="16"/>
  <c r="R826" i="16"/>
  <c r="R1842" i="16"/>
  <c r="R518" i="16"/>
  <c r="H176" i="16"/>
  <c r="F2224" i="16"/>
  <c r="G788" i="16"/>
  <c r="G648" i="16"/>
  <c r="R62" i="16"/>
  <c r="E570" i="16"/>
  <c r="I1364" i="16"/>
  <c r="I314" i="16"/>
  <c r="E524" i="16"/>
  <c r="H2444" i="16"/>
  <c r="F666" i="16"/>
  <c r="G1290" i="16"/>
  <c r="G2316" i="16"/>
  <c r="I1294" i="16"/>
  <c r="I1828" i="16"/>
  <c r="H628" i="16"/>
  <c r="F1116" i="16"/>
  <c r="H2132" i="16"/>
  <c r="R620" i="16"/>
  <c r="I1378" i="16"/>
  <c r="E1438" i="16"/>
  <c r="X1438" i="16" s="1"/>
  <c r="J616" i="16"/>
  <c r="J218" i="16"/>
  <c r="I1156" i="16"/>
  <c r="R830" i="16"/>
  <c r="I322" i="16"/>
  <c r="E972" i="16"/>
  <c r="X972" i="16" s="1"/>
  <c r="F1044" i="16"/>
  <c r="F1882" i="16"/>
  <c r="H626" i="16"/>
  <c r="F500" i="16"/>
  <c r="E1940" i="16"/>
  <c r="X1940" i="16" s="1"/>
  <c r="R2452" i="16"/>
  <c r="H2462" i="16"/>
  <c r="H2388" i="16"/>
  <c r="G2452" i="16"/>
  <c r="E228" i="16"/>
  <c r="R2326" i="16"/>
  <c r="R1906" i="16"/>
  <c r="E320" i="16"/>
  <c r="H220" i="16"/>
  <c r="F712" i="16"/>
  <c r="F1750" i="16"/>
  <c r="E1694" i="16"/>
  <c r="X1694" i="16" s="1"/>
  <c r="F2244" i="16"/>
  <c r="H1458" i="16"/>
  <c r="J2318" i="16"/>
  <c r="F2446" i="16"/>
  <c r="H1948" i="16"/>
  <c r="J1590" i="16"/>
  <c r="E182" i="16"/>
  <c r="F198" i="16"/>
  <c r="E248" i="16"/>
  <c r="G1530" i="16"/>
  <c r="E612" i="16"/>
  <c r="X612" i="16" s="1"/>
  <c r="H612" i="16"/>
  <c r="G1640" i="16"/>
  <c r="F1656" i="16"/>
  <c r="F2490" i="16"/>
  <c r="G1542" i="16"/>
  <c r="G1028" i="16"/>
  <c r="I294"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H1572" i="16"/>
  <c r="F2504" i="16"/>
  <c r="H404" i="16"/>
  <c r="J1940" i="16"/>
  <c r="I338" i="16"/>
  <c r="J1504" i="16"/>
  <c r="H2212"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I2224" i="16"/>
  <c r="R288" i="16"/>
  <c r="E2188" i="16"/>
  <c r="X2188" i="16" s="1"/>
  <c r="H1172" i="16"/>
  <c r="R98" i="16"/>
  <c r="H458" i="16"/>
  <c r="F314" i="16"/>
  <c r="J780" i="16"/>
  <c r="H1724" i="16"/>
  <c r="D49" i="4"/>
  <c r="D43" i="4"/>
  <c r="G61" i="4"/>
  <c r="G68" i="4"/>
  <c r="G49" i="4"/>
  <c r="G31" i="4"/>
  <c r="D61" i="4"/>
  <c r="B63" i="4"/>
  <c r="A46" i="10" s="1"/>
  <c r="G55" i="4"/>
  <c r="B45" i="4"/>
  <c r="A31" i="10" s="1"/>
  <c r="G37" i="4"/>
  <c r="D68" i="4"/>
  <c r="D31" i="4"/>
  <c r="A17" i="10"/>
  <c r="B34" i="4"/>
  <c r="A22" i="10" s="1"/>
  <c r="D35" i="10"/>
  <c r="C35" i="10"/>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C47" i="10" l="1"/>
  <c r="C42" i="10"/>
  <c r="C37" i="10"/>
  <c r="C18" i="10"/>
  <c r="H27" i="10"/>
  <c r="F63" i="10"/>
  <c r="F31" i="10"/>
  <c r="H31" i="10" s="1"/>
  <c r="F36" i="10"/>
  <c r="H36" i="10" s="1"/>
  <c r="C40" i="10"/>
  <c r="C48" i="10"/>
  <c r="C22" i="10"/>
  <c r="C26" i="10"/>
  <c r="C41" i="10"/>
  <c r="B33" i="4"/>
  <c r="A21" i="10" s="1"/>
  <c r="A27" i="10"/>
  <c r="B35" i="4"/>
  <c r="A23" i="10" s="1"/>
  <c r="B56" i="4"/>
  <c r="A40" i="10" s="1"/>
  <c r="C10" i="10"/>
  <c r="C12" i="10"/>
  <c r="C8" i="10"/>
  <c r="A15" i="10"/>
  <c r="B52" i="4"/>
  <c r="A37" i="10" s="1"/>
  <c r="B46" i="4"/>
  <c r="A32" i="10" s="1"/>
  <c r="B64" i="4"/>
  <c r="A47" i="10" s="1"/>
  <c r="C7" i="10"/>
  <c r="B65" i="4"/>
  <c r="A48" i="10" s="1"/>
  <c r="B62" i="4"/>
  <c r="A45" i="10" s="1"/>
  <c r="B50" i="4"/>
  <c r="A35" i="10" s="1"/>
  <c r="B47" i="4"/>
  <c r="A33" i="10" s="1"/>
  <c r="B59" i="4"/>
  <c r="A43" i="10" s="1"/>
  <c r="B53" i="4"/>
  <c r="A38" i="10" s="1"/>
  <c r="A25" i="10"/>
  <c r="J1793" i="16"/>
  <c r="E1793" i="16"/>
  <c r="X1793" i="16" s="1"/>
  <c r="R1610" i="16"/>
  <c r="H1610" i="16"/>
  <c r="E1789" i="16"/>
  <c r="X1789" i="16" s="1"/>
  <c r="E2186" i="16"/>
  <c r="X2186" i="16" s="1"/>
  <c r="G1789" i="16"/>
  <c r="J2501" i="16"/>
  <c r="E2501" i="16"/>
  <c r="X2501" i="16" s="1"/>
  <c r="R2501" i="16"/>
  <c r="C33" i="10"/>
  <c r="I1234" i="16"/>
  <c r="R1210" i="16"/>
  <c r="I1146" i="16"/>
  <c r="E1034" i="16"/>
  <c r="X1034" i="16" s="1"/>
  <c r="R1138" i="16"/>
  <c r="H1156" i="16"/>
  <c r="H1234" i="16"/>
  <c r="F1346" i="16"/>
  <c r="I1082" i="16"/>
  <c r="R1226" i="16"/>
  <c r="H2355" i="16"/>
  <c r="R1793" i="16"/>
  <c r="E2354" i="16"/>
  <c r="X2354" i="16" s="1"/>
  <c r="G1610" i="16"/>
  <c r="E1970" i="16"/>
  <c r="X1970" i="16" s="1"/>
  <c r="G1189" i="16"/>
  <c r="I2503" i="16"/>
  <c r="E2503" i="16"/>
  <c r="X2503" i="16" s="1"/>
  <c r="R2503" i="16"/>
  <c r="H61" i="10"/>
  <c r="D61" i="10" s="1"/>
  <c r="C2" i="10"/>
  <c r="C43" i="10"/>
  <c r="H1138" i="16"/>
  <c r="R1034" i="16"/>
  <c r="F1082" i="16"/>
  <c r="J1226" i="16"/>
  <c r="I1290" i="16"/>
  <c r="I2355" i="16"/>
  <c r="R1769" i="16"/>
  <c r="F1364" i="16"/>
  <c r="F1789" i="16"/>
  <c r="E2442" i="16"/>
  <c r="X2442" i="16" s="1"/>
  <c r="D17" i="10"/>
  <c r="K64" i="10"/>
  <c r="F55" i="10"/>
  <c r="H55" i="10" s="1"/>
  <c r="D55" i="10" s="1"/>
  <c r="F56" i="10"/>
  <c r="H56" i="10" s="1"/>
  <c r="D56" i="10" s="1"/>
  <c r="F60" i="10"/>
  <c r="H60" i="10" s="1"/>
  <c r="F59" i="10"/>
  <c r="H59" i="10" s="1"/>
  <c r="F58" i="10"/>
  <c r="H58" i="10" s="1"/>
  <c r="D58" i="10" s="1"/>
  <c r="F53" i="10"/>
  <c r="H53" i="10" s="1"/>
  <c r="D53" i="10" s="1"/>
  <c r="H50" i="10"/>
  <c r="D50" i="10" s="1"/>
  <c r="F51" i="10"/>
  <c r="F54" i="10"/>
  <c r="H54" i="10" s="1"/>
  <c r="R1319" i="16"/>
  <c r="H1319" i="16"/>
  <c r="I1319" i="16"/>
  <c r="G1319" i="16"/>
  <c r="F1319" i="16"/>
  <c r="J1319" i="16"/>
  <c r="C61" i="10"/>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R47" i="16"/>
  <c r="R63" i="16"/>
  <c r="R79" i="16"/>
  <c r="R95" i="16"/>
  <c r="R111" i="16"/>
  <c r="R127" i="16"/>
  <c r="R143" i="16"/>
  <c r="R159" i="16"/>
  <c r="R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R39" i="16"/>
  <c r="R55" i="16"/>
  <c r="R71" i="16"/>
  <c r="R87" i="16"/>
  <c r="R103" i="16"/>
  <c r="R119" i="16"/>
  <c r="R135" i="16"/>
  <c r="R151" i="16"/>
  <c r="R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5" i="10" l="1"/>
  <c r="C63" i="10"/>
  <c r="C64" i="10"/>
  <c r="D27" i="10"/>
  <c r="C27" i="10"/>
  <c r="D36" i="10"/>
  <c r="C36" i="10"/>
  <c r="D31" i="10"/>
  <c r="C31" i="10"/>
  <c r="C50" i="10"/>
  <c r="D54" i="10"/>
  <c r="C54" i="10"/>
  <c r="C58" i="10"/>
  <c r="F52" i="10"/>
  <c r="H52" i="10" s="1"/>
  <c r="H51" i="10"/>
  <c r="D59" i="10"/>
  <c r="C59" i="10"/>
  <c r="C53" i="10"/>
  <c r="D60" i="10"/>
  <c r="C60" i="10"/>
  <c r="C56" i="10"/>
  <c r="C55" i="10"/>
  <c r="X175" i="16"/>
  <c r="X127" i="16"/>
  <c r="X95" i="16"/>
  <c r="X119" i="16"/>
  <c r="X63" i="16"/>
  <c r="X7" i="16"/>
  <c r="X87" i="16"/>
  <c r="X71" i="16"/>
  <c r="X135" i="16"/>
  <c r="X103" i="16"/>
  <c r="X55" i="16"/>
  <c r="X39" i="16"/>
  <c r="X23" i="16"/>
  <c r="X159" i="16"/>
  <c r="X111" i="16"/>
  <c r="X79" i="16"/>
  <c r="X47" i="16"/>
  <c r="X31" i="16"/>
  <c r="X167" i="16"/>
  <c r="X151" i="16"/>
  <c r="X143" i="16"/>
  <c r="X15" i="16"/>
  <c r="G66" i="10"/>
  <c r="C52" i="10" l="1"/>
  <c r="D52" i="10"/>
  <c r="D51" i="10"/>
  <c r="C51"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<sst xmlns="http://schemas.openxmlformats.org/spreadsheetml/2006/main" count="23038" uniqueCount="15585">
  <si>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</si>
  <si>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</si>
  <si>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</si>
  <si>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</si>
  <si>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</si>
  <si>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</si>
  <si>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</si>
  <si>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</si>
  <si>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</si>
  <si>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</si>
  <si>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</si>
  <si>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</si>
  <si>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</si>
  <si>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</si>
  <si>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</si>
  <si>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</si>
  <si>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</si>
  <si>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</si>
  <si>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</si>
  <si>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</si>
  <si>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</si>
  <si>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</si>
  <si>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</si>
  <si>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</si>
  <si>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</si>
  <si>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</si>
  <si>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</si>
  <si>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</si>
  <si>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</si>
  <si>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</si>
  <si>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</si>
  <si>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</si>
  <si>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</si>
  <si>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</si>
  <si>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</si>
  <si>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</si>
  <si>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</si>
  <si>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</si>
  <si>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</si>
  <si>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</si>
  <si>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</si>
  <si>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</si>
  <si>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</si>
  <si>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</si>
  <si>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</si>
  <si>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</si>
  <si>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</si>
  <si>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</si>
  <si>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</si>
  <si>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</si>
  <si>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</si>
  <si>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</si>
  <si>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</si>
  <si>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</si>
  <si>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</si>
  <si>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</si>
  <si>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</si>
  <si>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</si>
  <si>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</si>
  <si>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</si>
  <si>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</si>
  <si>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</si>
  <si>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</si>
  <si>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</si>
  <si>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</si>
  <si>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</si>
  <si>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</si>
  <si>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</si>
  <si>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</si>
  <si>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</si>
  <si>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</si>
  <si>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</si>
  <si>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</si>
  <si>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</si>
  <si>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</si>
  <si>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</si>
  <si>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</si>
  <si>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</si>
  <si>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</si>
  <si>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</si>
  <si>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</si>
  <si>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</si>
  <si>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</si>
  <si>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</si>
  <si>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</si>
  <si>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</si>
  <si>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</si>
  <si>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</si>
  <si>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</si>
  <si>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</si>
  <si>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</si>
  <si>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</si>
  <si>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</si>
  <si>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</si>
  <si>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</si>
  <si>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</si>
  <si>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</si>
  <si>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</si>
  <si>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</si>
  <si>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</si>
  <si>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</si>
  <si>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</si>
  <si>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</si>
  <si>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</si>
  <si>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</si>
  <si>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</si>
  <si>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</si>
  <si>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</si>
  <si>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</si>
  <si>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</si>
  <si>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</si>
  <si>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</si>
  <si>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</si>
  <si>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</si>
  <si>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</si>
  <si>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</si>
  <si>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</si>
  <si>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</si>
  <si>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</si>
  <si>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</si>
  <si>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</si>
  <si>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</si>
  <si>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</si>
  <si>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</si>
  <si>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</si>
  <si>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</si>
  <si>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</si>
  <si>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</si>
  <si>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</si>
  <si>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</si>
  <si>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</si>
  <si>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</si>
  <si>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</si>
  <si>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</si>
  <si>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</si>
  <si>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</si>
  <si>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</si>
  <si>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</si>
  <si>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</si>
  <si>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</si>
  <si>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</si>
  <si>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</si>
  <si>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</si>
  <si>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</si>
  <si>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</si>
  <si>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</si>
  <si>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</si>
  <si>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</si>
  <si>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</si>
  <si>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</si>
  <si>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</si>
  <si>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</si>
  <si>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</si>
  <si>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</si>
  <si>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</si>
  <si>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</si>
  <si>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</si>
  <si>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</si>
  <si>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</si>
  <si>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</si>
  <si>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</si>
  <si>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</si>
  <si>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</si>
  <si>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</si>
  <si>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</si>
  <si>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</si>
  <si>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</si>
  <si>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</si>
  <si>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</si>
  <si>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</si>
  <si>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</si>
  <si>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</si>
  <si>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</si>
  <si>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</si>
  <si>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</si>
  <si>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</si>
  <si>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</si>
  <si>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</si>
  <si>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</si>
  <si>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</si>
  <si>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</si>
  <si>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</si>
  <si>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</si>
  <si>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</si>
  <si>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</si>
  <si>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</si>
  <si>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</si>
  <si>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</si>
  <si>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</si>
  <si>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</si>
  <si>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</si>
  <si>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</si>
  <si>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</si>
  <si>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</si>
  <si>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</si>
  <si>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</si>
  <si>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</si>
  <si>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</si>
  <si>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</si>
  <si>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</si>
  <si>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</si>
  <si>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</si>
  <si>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</si>
  <si>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</si>
  <si>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</si>
  <si>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</si>
  <si>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</si>
  <si>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</si>
  <si>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</si>
  <si>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</si>
  <si>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</si>
  <si>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</si>
  <si>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</si>
  <si>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</si>
  <si>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</si>
  <si>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</si>
  <si>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</si>
  <si>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</si>
  <si>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</si>
  <si>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</si>
  <si>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</si>
  <si>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</si>
  <si>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</si>
  <si>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</si>
  <si>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</si>
  <si>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</si>
  <si>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</si>
  <si>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</si>
  <si>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</si>
  <si>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</si>
  <si>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</si>
  <si>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</si>
  <si>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</si>
  <si>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</si>
  <si>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</si>
  <si>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</si>
  <si>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</si>
  <si>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</si>
  <si>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</si>
  <si>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</si>
  <si>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</si>
  <si>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</si>
  <si>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</si>
  <si>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</si>
  <si>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</si>
  <si>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</si>
  <si>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</si>
  <si>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</si>
  <si>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</si>
  <si>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</si>
  <si>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</si>
  <si>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</si>
  <si>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</si>
  <si>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</si>
  <si>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</si>
  <si>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</si>
  <si>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</si>
  <si>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</si>
  <si>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</si>
  <si>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</si>
  <si>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</si>
  <si>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</si>
  <si>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</si>
  <si>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</si>
  <si>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</si>
  <si>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</si>
  <si>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</si>
  <si>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</si>
  <si>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</si>
  <si>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</si>
  <si>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</si>
  <si>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</si>
  <si>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</si>
  <si>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</si>
  <si>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</si>
  <si>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</si>
  <si>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</si>
  <si>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</si>
  <si>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</si>
  <si>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</si>
  <si>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</si>
  <si>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</si>
  <si>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</si>
  <si>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</si>
  <si>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</si>
  <si>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</si>
  <si>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</si>
  <si>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</si>
  <si>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</si>
  <si>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</si>
  <si>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</si>
  <si>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</si>
  <si>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</si>
  <si>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</si>
  <si>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</si>
  <si>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</si>
  <si>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</si>
  <si>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</si>
  <si>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</si>
  <si>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</si>
  <si>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</si>
  <si>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</si>
  <si>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</si>
  <si>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</si>
  <si>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</si>
  <si>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</si>
  <si>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</si>
  <si>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</si>
  <si>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</si>
  <si>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</si>
  <si>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</si>
  <si>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</si>
  <si>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</si>
  <si>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</si>
  <si>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</si>
  <si>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</si>
  <si>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</si>
  <si>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</si>
  <si>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</si>
  <si>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</si>
  <si>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</si>
  <si>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</si>
  <si>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</si>
  <si>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</si>
  <si>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</si>
  <si>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</si>
  <si>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</si>
  <si>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</si>
  <si>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</si>
  <si>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</si>
  <si>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</si>
  <si>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</si>
  <si>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</si>
  <si>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</si>
  <si>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</si>
  <si>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</si>
  <si>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</si>
  <si>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</si>
  <si>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</si>
  <si>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</si>
  <si>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</si>
  <si>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</si>
  <si>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</si>
  <si>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</si>
  <si>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</si>
  <si>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</si>
  <si>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</si>
  <si>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</si>
  <si>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</si>
  <si>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</si>
  <si>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</si>
  <si>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</si>
  <si>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</si>
  <si>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</si>
  <si>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</si>
  <si>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</si>
  <si>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</si>
  <si>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</si>
  <si>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</si>
  <si>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</si>
  <si>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</si>
  <si>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</si>
  <si>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</si>
  <si>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</si>
  <si>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</si>
  <si>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</si>
  <si>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</si>
  <si>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</si>
  <si>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</si>
  <si>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</si>
  <si>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</si>
  <si>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</si>
  <si>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</si>
  <si>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</si>
  <si>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</si>
  <si>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</si>
  <si>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</si>
  <si>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</si>
  <si>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</si>
  <si>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</si>
  <si>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</si>
  <si>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</si>
  <si>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</si>
  <si>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</si>
  <si>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</si>
  <si>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</si>
  <si>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</si>
  <si>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</si>
  <si>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</si>
  <si>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</si>
  <si>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</si>
  <si>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</si>
  <si>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</si>
  <si>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</si>
  <si>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</si>
  <si>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</si>
  <si>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</si>
  <si>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</si>
  <si>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</si>
  <si>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</si>
  <si>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</si>
  <si>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</si>
  <si>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</si>
  <si>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</si>
  <si>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</si>
  <si>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</si>
  <si>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</si>
  <si>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</si>
  <si>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</si>
  <si>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</si>
  <si>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</si>
  <si>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</si>
  <si>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</si>
  <si>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</si>
  <si>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</si>
  <si>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</si>
  <si>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</si>
  <si>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</si>
  <si>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</si>
  <si>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</si>
  <si>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</si>
  <si>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</si>
  <si>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</si>
  <si>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</si>
  <si>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</si>
  <si>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</si>
  <si>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</si>
  <si>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</si>
  <si>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</si>
  <si>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</si>
  <si>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</si>
  <si>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</si>
  <si>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</si>
  <si>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</si>
  <si>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</si>
  <si>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</si>
  <si>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</si>
  <si>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</si>
  <si>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</si>
  <si>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</si>
  <si>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</si>
  <si>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</si>
  <si>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</si>
  <si>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</si>
  <si>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</si>
  <si>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</si>
  <si>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</si>
  <si>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</si>
  <si>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</si>
  <si>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</si>
  <si>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</si>
  <si>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</si>
  <si>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</si>
  <si>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</si>
  <si>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</si>
  <si>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</si>
  <si>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</si>
  <si>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</si>
  <si>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</si>
  <si>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</si>
  <si>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</si>
  <si>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</si>
  <si>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</si>
  <si>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</si>
  <si>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</si>
  <si>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</si>
  <si>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</si>
  <si>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</si>
  <si>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</si>
  <si>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</si>
  <si>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</si>
  <si>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</si>
  <si>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</si>
  <si>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</si>
  <si>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</si>
  <si>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</si>
  <si>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</si>
  <si>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</si>
  <si>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</si>
  <si>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</si>
  <si>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</si>
  <si>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</si>
  <si>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</si>
  <si>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</si>
  <si>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</si>
  <si>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</si>
  <si>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</si>
  <si>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</si>
  <si>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</si>
  <si>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</si>
  <si>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</si>
  <si>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</si>
  <si>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</si>
  <si>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</si>
  <si>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</si>
  <si>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</si>
  <si>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</si>
  <si>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</si>
  <si>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</si>
  <si>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</si>
  <si>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</si>
  <si>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</si>
  <si>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</si>
  <si>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</si>
  <si>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</si>
  <si>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</si>
  <si>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</si>
  <si>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</si>
  <si>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</si>
  <si>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</si>
  <si>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</si>
  <si>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</si>
  <si>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</si>
  <si>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</si>
  <si>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</si>
  <si>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</si>
  <si>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</si>
  <si>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</si>
  <si>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</si>
  <si>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</si>
  <si>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</si>
  <si>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</si>
  <si>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</si>
  <si>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</si>
  <si>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</si>
  <si>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</si>
  <si>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</si>
  <si>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</si>
  <si>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</si>
  <si>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</si>
  <si>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</si>
  <si>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</si>
  <si>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</si>
  <si>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</si>
  <si>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</si>
  <si>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</si>
  <si>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</si>
  <si>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</si>
  <si>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</si>
  <si>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</si>
  <si>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</si>
  <si>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</si>
  <si>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</si>
  <si>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</si>
  <si>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</si>
  <si>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</si>
  <si>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</si>
  <si>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</si>
  <si>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</si>
  <si>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</si>
  <si>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</si>
  <si>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</si>
  <si>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</si>
  <si>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</si>
  <si>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</si>
  <si>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</si>
  <si>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</si>
  <si>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</si>
  <si>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</si>
  <si>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</si>
  <si>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</si>
  <si>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</si>
  <si>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</si>
  <si>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</si>
  <si>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</si>
  <si>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</si>
  <si>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</si>
  <si>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</si>
  <si>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</si>
  <si>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</si>
  <si>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</si>
  <si>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</si>
  <si>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</si>
  <si>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</si>
  <si>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</si>
  <si>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</si>
  <si>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</si>
  <si>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</si>
  <si>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</si>
  <si>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</si>
  <si>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</si>
  <si>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</si>
  <si>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</si>
  <si>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</si>
  <si>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</si>
  <si>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</si>
  <si>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</si>
  <si>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</si>
  <si>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</si>
  <si>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</si>
  <si>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</si>
  <si>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</si>
  <si>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</si>
  <si>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</si>
  <si>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</si>
  <si>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</si>
  <si>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</si>
  <si>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</si>
  <si>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</si>
  <si>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</si>
  <si>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</si>
  <si>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</si>
  <si>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</si>
  <si>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</si>
  <si>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</si>
  <si>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</si>
  <si>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</si>
  <si>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</si>
  <si>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</si>
  <si>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</si>
  <si>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</si>
  <si>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</si>
  <si>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</si>
  <si>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</si>
  <si>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</si>
  <si>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</si>
  <si>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</si>
  <si>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</si>
  <si>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</si>
  <si>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</si>
  <si>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</si>
  <si>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</si>
  <si>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</si>
  <si>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</si>
  <si>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</si>
  <si>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</si>
  <si>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</si>
  <si>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</si>
  <si>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</si>
  <si>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</si>
  <si>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</si>
  <si>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</si>
  <si>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</si>
  <si>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</si>
  <si>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</si>
  <si>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</si>
  <si>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</si>
  <si>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</si>
  <si>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</si>
  <si>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</si>
  <si>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</si>
  <si>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</si>
  <si>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</si>
  <si>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</si>
  <si>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</si>
  <si>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</si>
  <si>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</si>
  <si>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</si>
  <si>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</si>
  <si>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</si>
  <si>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</si>
  <si>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</si>
  <si>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</si>
  <si>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</si>
  <si>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</si>
  <si>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</si>
  <si>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</si>
  <si>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</si>
  <si>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</si>
  <si>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</si>
  <si>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</si>
  <si>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</si>
  <si>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</si>
  <si>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</si>
  <si>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</si>
  <si>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</si>
  <si>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</si>
  <si>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</si>
  <si>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</si>
  <si>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</si>
  <si>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</si>
  <si>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</si>
  <si>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</si>
  <si>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</si>
  <si>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</si>
  <si>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</si>
  <si>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</si>
  <si>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</si>
  <si>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</si>
  <si>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</si>
  <si>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</si>
  <si>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</si>
  <si>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</si>
  <si>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</si>
  <si>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</si>
  <si>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</si>
  <si>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</si>
  <si>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</si>
  <si>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</si>
  <si>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</si>
  <si>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</si>
  <si>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</si>
  <si>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</si>
  <si>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</si>
  <si>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</si>
  <si>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</si>
  <si>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</si>
  <si>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</si>
  <si>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</si>
  <si>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</si>
  <si>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</si>
  <si>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</si>
  <si>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</si>
  <si>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</si>
  <si>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</si>
  <si>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</si>
  <si>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</si>
  <si>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</si>
  <si>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</si>
  <si>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</si>
  <si>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</si>
  <si>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</si>
  <si>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</si>
  <si>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</si>
  <si>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</si>
  <si>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</si>
  <si>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</si>
  <si>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</si>
  <si>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</si>
  <si>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</si>
  <si>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</si>
  <si>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</si>
  <si>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</si>
  <si>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</si>
  <si>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</si>
  <si>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</si>
  <si>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</si>
  <si>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</si>
  <si>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</si>
  <si>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</si>
  <si>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</si>
  <si>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</si>
  <si>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</si>
  <si>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</si>
  <si>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</si>
  <si>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</si>
  <si>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</si>
  <si>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</si>
  <si>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</si>
  <si>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</si>
  <si>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</si>
  <si>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</si>
  <si>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</si>
  <si>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</si>
  <si>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</si>
  <si>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</si>
  <si>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</si>
  <si>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</si>
  <si>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</si>
  <si>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</si>
  <si>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</si>
  <si>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</si>
  <si>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</si>
  <si>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</si>
  <si>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</si>
  <si>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</si>
  <si>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</si>
  <si>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</si>
  <si>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</si>
  <si>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</si>
  <si>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</si>
  <si>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</si>
  <si>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</si>
  <si>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</si>
  <si>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</si>
  <si>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</si>
  <si>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</si>
  <si>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</si>
  <si>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</si>
  <si>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</si>
  <si>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</si>
  <si>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</si>
  <si>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</si>
  <si>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</si>
  <si>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</si>
  <si>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</si>
  <si>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</si>
  <si>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</si>
  <si>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</si>
  <si>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</si>
  <si>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</si>
  <si>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</si>
  <si>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</si>
  <si>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</si>
  <si>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</si>
  <si>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</si>
  <si>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</si>
  <si>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</si>
  <si>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</si>
  <si>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</si>
  <si>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</si>
  <si>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</si>
  <si>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</si>
  <si>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</si>
  <si>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</si>
  <si>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</si>
  <si>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</si>
  <si>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</si>
  <si>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</si>
  <si>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</si>
  <si>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</si>
  <si>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</si>
  <si>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</si>
  <si>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</si>
  <si>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</si>
  <si>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</si>
  <si>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</si>
  <si>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</si>
  <si>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</si>
  <si>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</si>
  <si>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</si>
  <si>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</si>
  <si>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</si>
  <si>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</si>
  <si>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</si>
  <si>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</si>
  <si>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</si>
  <si>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</si>
  <si>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</si>
  <si>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</si>
  <si>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</si>
  <si>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</si>
  <si>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</si>
  <si>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</si>
  <si>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</si>
  <si>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</si>
  <si>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</si>
  <si>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</si>
  <si>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</si>
  <si>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</si>
  <si>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</si>
  <si>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</si>
  <si>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</si>
  <si>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</si>
  <si>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</si>
  <si>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</si>
  <si>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</si>
  <si>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</si>
  <si>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</si>
  <si>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</si>
  <si>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</si>
  <si>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</si>
  <si>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</si>
  <si>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</si>
  <si>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</si>
  <si>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</si>
  <si>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</si>
  <si>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</si>
  <si>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</si>
  <si>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</si>
  <si>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</si>
  <si>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</si>
  <si>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</si>
  <si>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</si>
  <si>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</si>
  <si>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</si>
  <si>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</si>
  <si>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</si>
  <si>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</si>
  <si>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</si>
  <si>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</si>
  <si>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</si>
  <si>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</si>
  <si>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</si>
  <si>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</si>
  <si>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</si>
  <si>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</si>
  <si>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</si>
  <si>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</si>
  <si>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</si>
  <si>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</si>
  <si>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</si>
  <si>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</si>
  <si>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</si>
  <si>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</si>
  <si>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</si>
  <si>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</si>
  <si>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</si>
  <si>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</si>
  <si>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</si>
  <si>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</si>
  <si>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</si>
  <si>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</si>
  <si>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</si>
  <si>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</si>
  <si>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</si>
  <si>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</si>
  <si>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</si>
  <si>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</si>
  <si>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</si>
  <si>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</si>
  <si>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</si>
  <si>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</si>
  <si>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</si>
  <si>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</si>
  <si>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</si>
  <si>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</si>
  <si>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</si>
  <si>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</si>
  <si>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</si>
  <si>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</si>
  <si>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</si>
  <si>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</si>
  <si>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</si>
  <si>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</si>
  <si>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</si>
  <si>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</si>
  <si>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</si>
  <si>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</si>
  <si>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</si>
  <si>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</si>
  <si>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</si>
  <si>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</si>
  <si>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</si>
  <si>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</si>
  <si>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</si>
  <si>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</si>
  <si>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</si>
  <si>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</si>
  <si>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</si>
  <si>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</si>
  <si>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</si>
  <si>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</si>
  <si>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</si>
  <si>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</si>
  <si>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</si>
  <si>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</si>
  <si>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</si>
  <si>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</si>
  <si>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</si>
  <si>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</si>
  <si>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</si>
  <si>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</si>
  <si>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</si>
  <si>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</si>
  <si>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</si>
  <si>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</si>
  <si>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</si>
  <si>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</si>
  <si>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</si>
  <si>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</si>
  <si>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</si>
  <si>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</si>
  <si>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</si>
  <si>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</si>
  <si>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</si>
  <si>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</si>
  <si>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</si>
  <si>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</si>
  <si>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</si>
  <si>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</si>
  <si>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</si>
  <si>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</si>
  <si>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</si>
  <si>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</si>
  <si>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</si>
  <si>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</si>
  <si>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</si>
  <si>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</si>
  <si>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</si>
  <si>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</si>
  <si>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</si>
  <si>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</si>
  <si>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</si>
  <si>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</si>
  <si>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</si>
  <si>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</si>
  <si>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</si>
  <si>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</si>
  <si>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</si>
  <si>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</si>
  <si>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</si>
  <si>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</si>
  <si>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</si>
  <si>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</si>
  <si>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</si>
  <si>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</si>
  <si>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</si>
  <si>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</si>
  <si>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</si>
  <si>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</si>
  <si>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</si>
  <si>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</si>
  <si>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</si>
  <si>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</si>
  <si>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</si>
  <si>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</si>
  <si>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</si>
  <si>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</si>
  <si>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</si>
  <si>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</si>
  <si>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</si>
  <si>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</si>
  <si>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</si>
  <si>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</si>
  <si>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</si>
  <si>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</si>
  <si>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</si>
  <si>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</si>
  <si>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</si>
  <si>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</si>
  <si>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</si>
  <si>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</si>
  <si>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</si>
  <si>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</si>
  <si>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</si>
  <si>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</si>
  <si>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</si>
  <si>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</si>
  <si>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</si>
  <si>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</si>
  <si>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</si>
  <si>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</si>
  <si>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</si>
  <si>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</si>
  <si>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</si>
  <si>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</si>
  <si>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</si>
  <si>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</si>
  <si>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</si>
  <si>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</si>
  <si>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</si>
  <si>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</si>
  <si>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</si>
  <si>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</si>
  <si>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</si>
  <si>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</si>
  <si>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</si>
  <si>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</si>
  <si>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</si>
  <si>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</si>
  <si>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</si>
  <si>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</si>
  <si>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</si>
  <si>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</si>
  <si>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</si>
  <si>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</si>
  <si>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</si>
  <si>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</si>
  <si>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</si>
  <si>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</si>
  <si>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</si>
  <si>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</si>
  <si>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</si>
  <si>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</si>
  <si>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</si>
  <si>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</si>
  <si>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</si>
  <si>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</si>
  <si>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</si>
  <si>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</si>
  <si>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</si>
  <si>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</si>
  <si>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</si>
  <si>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</si>
  <si>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</si>
  <si>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</si>
  <si>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</si>
  <si>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</si>
  <si>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</si>
  <si>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</si>
  <si>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</si>
  <si>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</si>
  <si>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</si>
  <si>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</si>
  <si>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</si>
  <si>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</si>
  <si>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</si>
  <si>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</si>
  <si>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</si>
  <si>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</si>
  <si>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</si>
  <si>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</si>
  <si>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</si>
  <si>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</si>
  <si>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</si>
  <si>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</si>
  <si>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</si>
  <si>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</si>
  <si>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</si>
  <si>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</si>
  <si>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</si>
  <si>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</si>
  <si>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</si>
  <si>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</si>
  <si>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</si>
  <si>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</si>
  <si>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</si>
  <si>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</si>
  <si>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</si>
  <si>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</si>
  <si>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</si>
  <si>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</si>
  <si>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</si>
  <si>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</si>
  <si>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</si>
  <si>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</si>
  <si>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</si>
  <si>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</si>
  <si>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</si>
  <si>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</si>
  <si>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</si>
  <si>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</si>
  <si>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</si>
  <si>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</si>
  <si>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</si>
  <si>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</si>
  <si>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</si>
  <si>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</si>
  <si>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</si>
  <si>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</si>
  <si>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</si>
  <si>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</si>
  <si>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</si>
  <si>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</si>
  <si>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</si>
  <si>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</si>
  <si>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</si>
  <si>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</si>
  <si>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</si>
  <si>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</si>
  <si>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</si>
  <si>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</si>
  <si>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</si>
  <si>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</si>
  <si>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</si>
  <si>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</si>
  <si>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</si>
  <si>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</si>
  <si>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</si>
  <si>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</si>
  <si>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</si>
  <si>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</si>
  <si>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</si>
  <si>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</si>
  <si>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</si>
  <si>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</si>
  <si>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</si>
  <si>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</si>
  <si>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</si>
  <si>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</si>
  <si>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</si>
  <si>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</si>
  <si>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</si>
  <si>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</si>
  <si>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</si>
  <si>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</si>
  <si>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</si>
  <si>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</si>
  <si>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</si>
  <si>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</si>
  <si>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</si>
  <si>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</si>
  <si>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</si>
  <si>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</si>
  <si>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</si>
  <si>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</si>
  <si>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</si>
  <si>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</si>
  <si>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</si>
  <si>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</si>
  <si>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</si>
  <si>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</si>
  <si>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</si>
  <si>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</si>
  <si>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</si>
  <si>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</si>
  <si>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</si>
  <si>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</si>
  <si>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</si>
  <si>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</si>
  <si>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</si>
  <si>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</si>
  <si>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</si>
  <si>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</si>
  <si>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</si>
  <si>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</si>
  <si>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</si>
  <si>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</si>
  <si>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</si>
  <si>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</si>
  <si>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</si>
  <si>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</si>
  <si>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</si>
  <si>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</si>
  <si>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</si>
  <si>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</si>
  <si>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</si>
  <si>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</si>
  <si>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</si>
  <si>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</si>
  <si>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</si>
  <si>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</si>
  <si>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</si>
  <si>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</si>
  <si>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</si>
  <si>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</si>
  <si>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</si>
  <si>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</si>
  <si>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</si>
  <si>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</si>
  <si>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</si>
  <si>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</si>
  <si>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</si>
  <si>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</si>
  <si>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</si>
  <si>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</si>
  <si>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</si>
  <si>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</si>
  <si>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</si>
  <si>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</si>
  <si>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</si>
  <si>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</si>
  <si>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</si>
  <si>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</si>
  <si>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</si>
  <si>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</si>
  <si>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</si>
  <si>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</si>
  <si>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</si>
  <si>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</si>
  <si>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</si>
  <si>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</si>
  <si>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</si>
  <si>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</si>
  <si>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</si>
  <si>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</si>
  <si>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</si>
  <si>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</si>
  <si>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</si>
  <si>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</si>
  <si>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</si>
  <si>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</si>
  <si>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</si>
  <si>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</si>
  <si>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</si>
  <si>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</si>
  <si>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</si>
  <si>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</si>
  <si>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</si>
  <si>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</si>
  <si>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</si>
  <si>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</si>
  <si>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</si>
  <si>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</si>
  <si>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</si>
  <si>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</si>
  <si>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</si>
  <si>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</si>
  <si>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</si>
  <si>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</si>
  <si>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</si>
  <si>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</si>
  <si>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</si>
  <si>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</si>
  <si>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</si>
  <si>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</si>
  <si>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</si>
  <si>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</si>
  <si>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</si>
  <si>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</si>
  <si>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</si>
  <si>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</si>
  <si>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</si>
  <si>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</si>
  <si>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</si>
  <si>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</si>
  <si>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</si>
  <si>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</si>
  <si>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</si>
  <si>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</si>
  <si>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</si>
  <si>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</si>
  <si>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</si>
  <si>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</si>
  <si>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</si>
  <si>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</si>
  <si>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</si>
  <si>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</si>
  <si>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</si>
  <si>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</si>
  <si>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</si>
  <si>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</si>
  <si>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</si>
  <si>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</si>
  <si>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</si>
  <si>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</si>
  <si>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</si>
  <si>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</si>
  <si>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</si>
  <si>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</si>
  <si>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</si>
  <si>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</si>
  <si>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</si>
  <si>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</si>
  <si>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</si>
  <si>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</si>
  <si>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</si>
  <si>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</si>
  <si>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</si>
  <si>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</si>
  <si>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</si>
  <si>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</si>
  <si>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</si>
  <si>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</si>
  <si>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</si>
  <si>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</si>
  <si>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</si>
  <si>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</si>
  <si>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</si>
  <si>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</si>
  <si>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</si>
  <si>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</si>
  <si>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</si>
  <si>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</si>
  <si>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</si>
  <si>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</si>
  <si>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</si>
  <si>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</si>
  <si>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</si>
  <si>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</si>
  <si>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</si>
  <si>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</si>
  <si>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</si>
  <si>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</si>
  <si>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</si>
  <si>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</si>
  <si>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</si>
  <si>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</si>
  <si>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</si>
  <si>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</si>
  <si>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</si>
  <si>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</si>
  <si>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</si>
  <si>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</si>
  <si>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</si>
  <si>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</si>
  <si>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</si>
  <si>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</si>
  <si>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</si>
  <si>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</si>
  <si>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</si>
  <si>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</si>
  <si>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</si>
  <si>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</si>
  <si>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</si>
  <si>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</si>
  <si>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</si>
  <si>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</si>
  <si>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</si>
  <si>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</si>
  <si>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</si>
  <si>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</si>
  <si>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</si>
  <si>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</si>
  <si>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</si>
  <si>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</si>
  <si>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</si>
  <si>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</si>
  <si>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</si>
  <si>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</si>
  <si>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</si>
  <si>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</si>
  <si>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</si>
  <si>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</si>
  <si>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</si>
  <si>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</si>
  <si>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</si>
  <si>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</si>
  <si>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</si>
  <si>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</si>
  <si>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</si>
  <si>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</si>
  <si>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</si>
  <si>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</si>
  <si>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</si>
  <si>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</si>
  <si>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</si>
  <si>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</si>
  <si>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</si>
  <si>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</si>
  <si>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</si>
  <si>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</si>
  <si>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</si>
  <si>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</si>
  <si>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</si>
  <si>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</si>
  <si>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</si>
  <si>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</si>
  <si>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</si>
  <si>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</si>
  <si>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</si>
  <si>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</si>
  <si>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</si>
  <si>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</si>
  <si>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</si>
  <si>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</si>
  <si>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</si>
  <si>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</si>
  <si>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</si>
  <si>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</si>
  <si>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</si>
  <si>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</si>
  <si>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</si>
  <si>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</si>
  <si>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</si>
  <si>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</si>
  <si>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</si>
  <si>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</si>
  <si>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</si>
  <si>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</si>
  <si>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</si>
  <si>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</si>
  <si>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</si>
  <si>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</si>
  <si>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</si>
  <si>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</si>
  <si>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</si>
  <si>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</si>
  <si>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</si>
  <si>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</si>
  <si>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</si>
  <si>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</si>
  <si>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</si>
  <si>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</si>
  <si>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</si>
  <si>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</si>
  <si>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</si>
  <si>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</si>
  <si>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</si>
  <si>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</si>
  <si>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</si>
  <si>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</si>
  <si>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</si>
  <si>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</si>
  <si>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</si>
  <si>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</si>
  <si>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</si>
  <si>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</si>
  <si>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</si>
  <si>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</si>
  <si>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</si>
  <si>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</si>
  <si>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</si>
  <si>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</si>
  <si>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</si>
  <si>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</si>
  <si>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</si>
  <si>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</si>
  <si>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</si>
  <si>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</si>
  <si>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</si>
  <si>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</si>
  <si>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</si>
  <si>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</si>
  <si>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</si>
  <si>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</si>
  <si>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</si>
  <si>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</si>
  <si>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</si>
  <si>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</si>
  <si>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</si>
  <si>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</si>
  <si>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</si>
  <si>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</si>
  <si>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</si>
  <si>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</si>
  <si>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</si>
  <si>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</si>
  <si>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</si>
  <si>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</si>
  <si>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</si>
  <si>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</si>
  <si>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</si>
  <si>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</si>
  <si>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</si>
  <si>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</si>
  <si>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</si>
  <si>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</si>
  <si>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</si>
  <si>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</si>
  <si>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</si>
  <si>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</si>
  <si>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</si>
  <si>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</si>
  <si>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</si>
  <si>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</si>
  <si>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</si>
  <si>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</si>
  <si>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</si>
  <si>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</si>
  <si>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</si>
  <si>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</si>
  <si>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</si>
  <si>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</si>
  <si>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</si>
  <si>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</si>
  <si>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</si>
  <si>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</si>
  <si>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</si>
  <si>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</si>
  <si>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</si>
  <si>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</si>
  <si>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</si>
  <si>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</si>
  <si>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</si>
  <si>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</si>
  <si>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</si>
  <si>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</si>
  <si>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</si>
  <si>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</si>
  <si>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</si>
  <si>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</si>
  <si>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</si>
  <si>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</si>
  <si>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</si>
  <si>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</si>
  <si>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</si>
  <si>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</si>
  <si>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</si>
  <si>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</si>
  <si>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</si>
  <si>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</si>
  <si>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</si>
  <si>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</si>
  <si>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</si>
  <si>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</si>
  <si>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</si>
  <si>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</si>
  <si>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</si>
  <si>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</si>
  <si>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</si>
  <si>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</si>
  <si>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</si>
  <si>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</si>
  <si>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</si>
  <si>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</si>
  <si>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</si>
  <si>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</si>
  <si>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</si>
  <si>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</si>
  <si>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</si>
  <si>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</si>
  <si>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</si>
  <si>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</si>
  <si>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</si>
  <si>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</si>
  <si>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</si>
  <si>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</si>
  <si>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</si>
  <si>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</si>
  <si>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</si>
  <si>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</si>
  <si>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</si>
  <si>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</si>
  <si>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</si>
  <si>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</si>
  <si>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</si>
  <si>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</si>
  <si>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</si>
  <si>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</si>
  <si>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</si>
  <si>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</si>
  <si>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</si>
  <si>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</si>
  <si>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</si>
  <si>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</si>
  <si>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</si>
  <si>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</si>
  <si>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</si>
  <si>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</si>
  <si>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</si>
  <si>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</si>
  <si>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</si>
  <si>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</si>
  <si>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</si>
  <si>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</si>
  <si>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</si>
  <si>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</si>
  <si>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</si>
  <si>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</si>
  <si>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</si>
  <si>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</si>
  <si>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</si>
  <si>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</si>
  <si>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</si>
  <si>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</si>
  <si>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</si>
  <si>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</si>
  <si>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</si>
  <si>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</si>
  <si>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</si>
  <si>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</si>
  <si>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</si>
  <si>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</si>
  <si>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</si>
  <si>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</si>
  <si>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</si>
  <si>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</si>
  <si>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</si>
  <si>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</si>
  <si>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</si>
  <si>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</si>
  <si>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</si>
  <si>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</si>
  <si>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</si>
  <si>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</si>
  <si>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</si>
  <si>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</si>
  <si>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</si>
  <si>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</si>
  <si>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</si>
  <si>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</si>
  <si>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</si>
  <si>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</si>
  <si>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</si>
  <si>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</si>
  <si>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</si>
  <si>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</si>
  <si>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</si>
  <si>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</si>
  <si>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</si>
  <si>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</si>
  <si>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</si>
  <si>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</si>
  <si>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</si>
  <si>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</si>
  <si>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</si>
  <si>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</si>
  <si>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</si>
  <si>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</si>
  <si>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</si>
  <si>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</si>
  <si>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</si>
  <si>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</si>
  <si>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</si>
  <si>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</si>
  <si>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</si>
  <si>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</si>
  <si>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</si>
  <si>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</si>
  <si>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</si>
  <si>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</si>
  <si>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</si>
  <si>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</si>
  <si>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</si>
  <si>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</si>
  <si>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</si>
  <si>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</si>
  <si>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</si>
  <si>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</si>
  <si>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</si>
  <si>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</si>
  <si>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</si>
  <si>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</si>
  <si>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</si>
  <si>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</si>
  <si>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</si>
  <si>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</si>
  <si>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</si>
  <si>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</si>
  <si>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</si>
  <si>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</si>
  <si>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</si>
  <si>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</si>
  <si>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</si>
  <si>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</si>
  <si>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</si>
  <si>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</si>
  <si>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</si>
  <si>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</si>
  <si>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</si>
  <si>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</si>
  <si>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</si>
  <si>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</si>
  <si>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</si>
  <si>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</si>
  <si>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</si>
  <si>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</si>
  <si>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</si>
  <si>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</si>
  <si>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</si>
  <si>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</si>
  <si>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</si>
  <si>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</si>
  <si>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</si>
  <si>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</si>
  <si>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</si>
  <si>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</si>
  <si>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</si>
  <si>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</si>
  <si>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</si>
  <si>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</si>
  <si>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</si>
  <si>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</si>
  <si>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</si>
  <si>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</si>
  <si>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</si>
  <si>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</si>
  <si>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</si>
  <si>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</si>
  <si>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</si>
  <si>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</si>
  <si>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</si>
  <si>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</si>
  <si>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</si>
  <si>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</si>
  <si>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</si>
  <si>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</si>
  <si>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</si>
  <si>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</si>
  <si>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</si>
  <si>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</si>
  <si>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</si>
  <si>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</si>
  <si>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</si>
  <si>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</si>
  <si>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</si>
  <si>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</si>
  <si>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</si>
  <si>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</si>
  <si>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</si>
  <si>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</si>
  <si>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</si>
  <si>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</si>
  <si>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</si>
  <si>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</si>
  <si>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</si>
  <si>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</si>
  <si>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</si>
  <si>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</si>
  <si>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</si>
  <si>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</si>
  <si>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</si>
  <si>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</si>
  <si>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</si>
  <si>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</si>
  <si>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</si>
  <si>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</si>
  <si>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</si>
  <si>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</si>
  <si>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</si>
  <si>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</si>
  <si>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</si>
  <si>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</si>
  <si>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</si>
  <si>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</si>
  <si>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</si>
  <si>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</si>
  <si>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</si>
  <si>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</si>
  <si>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</si>
  <si>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</si>
  <si>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</si>
  <si>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</si>
  <si>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</si>
  <si>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</si>
  <si>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</si>
  <si>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</si>
  <si>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</si>
  <si>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</si>
  <si>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</si>
  <si>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</si>
  <si>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</si>
  <si>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</si>
  <si>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</si>
  <si>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</si>
  <si>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</si>
  <si>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</si>
  <si>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</si>
  <si>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</si>
  <si>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</si>
  <si>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</si>
  <si>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</si>
  <si>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</si>
  <si>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</si>
  <si>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</si>
  <si>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</si>
  <si>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</si>
  <si>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</si>
  <si>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</si>
  <si>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</si>
  <si>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</si>
  <si>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</si>
  <si>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</si>
  <si>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</si>
  <si>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</si>
  <si>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</si>
  <si>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</si>
  <si>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</si>
  <si>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</si>
  <si>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</si>
  <si>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</si>
  <si>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</si>
  <si>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</si>
  <si>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</si>
  <si>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</si>
  <si>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</si>
  <si>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</si>
  <si>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</si>
  <si>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</si>
  <si>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</si>
  <si>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</si>
  <si>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</si>
  <si>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</si>
  <si>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</si>
  <si>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</si>
  <si>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</si>
  <si>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</si>
  <si>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</si>
  <si>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</si>
  <si>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</si>
  <si>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</si>
  <si>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</si>
  <si>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</si>
  <si>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</si>
  <si>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</si>
  <si>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</si>
  <si>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</si>
  <si>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</si>
  <si>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</si>
  <si>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</si>
  <si>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</si>
  <si>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</si>
  <si>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</si>
  <si>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</si>
  <si>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</si>
  <si>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</si>
  <si>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</si>
  <si>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</si>
  <si>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</si>
  <si>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</si>
  <si>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</si>
  <si>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</si>
  <si>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</si>
  <si>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</si>
  <si>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</si>
  <si>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</si>
  <si>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</si>
  <si>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</si>
  <si>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</si>
  <si>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</si>
  <si>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</si>
  <si>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</si>
  <si>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</si>
  <si>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</si>
  <si>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</si>
  <si>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</si>
  <si>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</si>
  <si>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</si>
  <si>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</si>
  <si>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</si>
  <si>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</si>
  <si>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</si>
  <si>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</si>
  <si>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</si>
  <si>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</si>
  <si>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</si>
  <si>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</si>
  <si>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</si>
  <si>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</si>
  <si>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</si>
  <si>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</si>
  <si>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</si>
  <si>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</si>
  <si>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</si>
  <si>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</si>
  <si>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</si>
  <si>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</si>
  <si>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</si>
  <si>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</si>
  <si>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</si>
  <si>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</si>
  <si>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</si>
  <si>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</si>
  <si>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</si>
  <si>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</si>
  <si>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</si>
  <si>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</si>
  <si>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</si>
  <si>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</si>
  <si>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</si>
  <si>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</si>
  <si>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</si>
  <si>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</si>
  <si>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</si>
  <si>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</si>
  <si>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</si>
  <si>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</si>
  <si>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</si>
  <si>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</si>
  <si>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</si>
  <si>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</si>
  <si>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</si>
  <si>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</si>
  <si>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</si>
  <si>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</si>
  <si>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</si>
  <si>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</si>
  <si>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</si>
  <si>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</si>
  <si>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</si>
  <si>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</si>
  <si>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</si>
  <si>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</si>
  <si>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</si>
  <si>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</si>
  <si>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</si>
  <si>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</si>
  <si>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</si>
  <si>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</si>
  <si>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</si>
  <si>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</si>
  <si>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</si>
  <si>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</si>
  <si>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</si>
  <si>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</si>
  <si>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</si>
  <si>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</si>
  <si>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</si>
  <si>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</si>
  <si>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</si>
  <si>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</si>
  <si>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</si>
  <si>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</si>
  <si>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</si>
  <si>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</si>
  <si>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</si>
  <si>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</si>
  <si>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</si>
  <si>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</si>
  <si>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</si>
  <si>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</si>
  <si>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</si>
  <si>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</si>
  <si>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</si>
  <si>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</si>
  <si>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</si>
  <si>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</si>
  <si>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</si>
  <si>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</si>
  <si>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</si>
  <si>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</si>
  <si>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</si>
  <si>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</si>
  <si>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</si>
  <si>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</si>
  <si>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</si>
  <si>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</si>
  <si>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</si>
  <si>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</si>
  <si>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</si>
  <si>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</si>
  <si>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</si>
  <si>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</si>
  <si>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</si>
  <si>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</si>
  <si>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</si>
  <si>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</si>
  <si>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</si>
  <si>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</si>
  <si>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</si>
  <si>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</si>
  <si>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</si>
  <si>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</si>
  <si>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</si>
  <si>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</si>
  <si>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</si>
  <si>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</si>
  <si>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</si>
  <si>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</si>
  <si>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</si>
  <si>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</si>
  <si>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</si>
  <si>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</si>
  <si>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</si>
  <si>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</si>
  <si>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</si>
  <si>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</si>
  <si>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</si>
  <si>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</si>
  <si>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</si>
  <si>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</si>
  <si>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</si>
  <si>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</si>
  <si>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</si>
  <si>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</si>
  <si>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</si>
  <si>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</si>
  <si>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</si>
  <si>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</si>
  <si>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</si>
  <si>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</si>
  <si>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</si>
  <si>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</si>
  <si>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</si>
  <si>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</si>
  <si>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</si>
  <si>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</si>
  <si>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</si>
  <si>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</si>
  <si>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</si>
  <si>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</si>
  <si>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</si>
  <si>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</si>
  <si>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</si>
  <si>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</si>
  <si>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</si>
  <si>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</si>
  <si>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</si>
  <si>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</si>
  <si>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</si>
  <si>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</si>
  <si>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</si>
  <si>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</si>
  <si>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</si>
  <si>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</si>
  <si>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</si>
  <si>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</si>
  <si>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</si>
  <si>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</si>
  <si>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</si>
  <si>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</si>
  <si>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</si>
  <si>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</si>
  <si>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</si>
  <si>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</si>
  <si>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</si>
  <si>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</si>
  <si>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</si>
  <si>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</si>
  <si>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</si>
  <si>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</si>
  <si>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</si>
  <si>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</si>
  <si>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</si>
  <si>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</si>
  <si>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</si>
  <si>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</si>
  <si>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</si>
  <si>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</si>
  <si>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</si>
  <si>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</si>
  <si>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</si>
  <si>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</si>
  <si>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</si>
  <si>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</si>
  <si>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</si>
  <si>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</si>
  <si>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</si>
  <si>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</si>
  <si>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</si>
  <si>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</si>
  <si>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</si>
  <si>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</si>
  <si>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</si>
  <si>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</si>
  <si>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</si>
  <si>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</si>
  <si>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</si>
  <si>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</si>
  <si>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</si>
  <si>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</si>
  <si>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</si>
  <si>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</si>
  <si>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</si>
  <si>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</si>
  <si>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</si>
  <si>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</si>
  <si>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</si>
  <si>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</si>
  <si>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</si>
  <si>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</si>
  <si>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</si>
  <si>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</si>
  <si>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</si>
  <si>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</si>
  <si>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</si>
  <si>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</si>
  <si>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</si>
  <si>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</si>
  <si>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</si>
  <si>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</si>
  <si>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</si>
  <si>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</si>
  <si>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</si>
  <si>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</si>
  <si>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</si>
  <si>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</si>
  <si>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</si>
  <si>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</si>
  <si>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</si>
  <si>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</si>
  <si>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</si>
  <si>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</si>
  <si>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</si>
  <si>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</si>
  <si>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</si>
  <si>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</si>
  <si>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</si>
  <si>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</si>
  <si>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</si>
  <si>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</si>
  <si>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</si>
  <si>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</si>
  <si>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</si>
  <si>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</si>
  <si>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</si>
  <si>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</si>
  <si>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</si>
  <si>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</si>
  <si>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</si>
  <si>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</si>
  <si>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</si>
  <si>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</si>
  <si>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</si>
  <si>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</si>
  <si>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</si>
  <si>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</si>
  <si>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</si>
  <si>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</si>
  <si>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</si>
  <si>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</si>
  <si>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</si>
  <si>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</si>
  <si>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</si>
  <si>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</si>
  <si>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</si>
  <si>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</si>
  <si>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</si>
  <si>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</si>
  <si>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</si>
  <si>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</si>
  <si>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</si>
  <si>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</si>
  <si>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</si>
  <si>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</si>
  <si>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</si>
  <si>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</si>
  <si>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</si>
  <si>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</si>
  <si>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</si>
  <si>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</si>
  <si>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</si>
  <si>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</si>
  <si>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</si>
  <si>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</si>
  <si>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</si>
  <si>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</si>
  <si>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</si>
  <si>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</si>
  <si>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</si>
  <si>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</si>
  <si>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</si>
  <si>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</si>
  <si>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</si>
  <si>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</si>
  <si>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</si>
  <si>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</si>
  <si>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</si>
  <si>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</si>
  <si>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</si>
  <si>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</si>
  <si>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</si>
  <si>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</si>
  <si>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</si>
  <si>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</si>
  <si>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</si>
  <si>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</si>
  <si>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</si>
  <si>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</si>
  <si>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</si>
  <si>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</si>
  <si>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</si>
  <si>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</si>
  <si>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</si>
  <si>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</si>
  <si>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</si>
  <si>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</si>
  <si>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</si>
  <si>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</si>
  <si>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</si>
  <si>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</si>
  <si>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</si>
  <si>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</si>
  <si>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</si>
  <si>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</si>
  <si>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</si>
  <si>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</si>
  <si>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</si>
  <si>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</si>
  <si>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</si>
  <si>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</si>
  <si>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</si>
  <si>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</si>
  <si>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</si>
  <si>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</si>
  <si>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</si>
  <si>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</si>
  <si>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</si>
  <si>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</si>
  <si>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</si>
  <si>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</si>
  <si>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</si>
  <si>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</si>
  <si>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</si>
  <si>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</si>
  <si>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</si>
  <si>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</si>
  <si>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</si>
  <si>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</si>
  <si>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</si>
  <si>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</si>
  <si>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</si>
  <si>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</si>
  <si>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</si>
  <si>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</si>
  <si>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</si>
  <si>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</si>
  <si>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</si>
  <si>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</si>
  <si>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</si>
  <si>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</si>
  <si>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</si>
  <si>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</si>
  <si>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</si>
  <si>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</si>
  <si>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</si>
  <si>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</si>
  <si>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</si>
  <si>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</si>
  <si>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</si>
  <si>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</si>
  <si>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</si>
  <si>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</si>
  <si>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</si>
  <si>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</si>
  <si>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</si>
  <si>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</si>
  <si>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</si>
  <si>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</si>
  <si>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</si>
  <si>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</si>
  <si>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</si>
  <si>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</si>
  <si>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</si>
  <si>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</si>
  <si>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</si>
  <si>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</si>
  <si>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</si>
  <si>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</si>
  <si>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</si>
  <si>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</si>
  <si>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</si>
  <si>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</si>
  <si>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</si>
  <si>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</si>
  <si>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</si>
  <si>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</si>
  <si>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</si>
  <si>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</si>
  <si>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</si>
  <si>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</si>
  <si>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</si>
  <si>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</si>
  <si>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</si>
  <si>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</si>
  <si>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</si>
  <si>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</si>
  <si>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</si>
  <si>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</si>
  <si>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</si>
  <si>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</si>
  <si>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</si>
  <si>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</si>
  <si>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</si>
  <si>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</si>
  <si>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</si>
  <si>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</si>
  <si>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</si>
  <si>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</si>
  <si>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</si>
  <si>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</si>
  <si>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</si>
  <si>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</si>
  <si>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</si>
  <si>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</si>
  <si>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</si>
  <si>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</si>
  <si>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</si>
  <si>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</si>
  <si>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</si>
  <si>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</si>
  <si>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</si>
  <si>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</si>
  <si>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</si>
  <si>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</si>
  <si>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</si>
  <si>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</si>
  <si>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</si>
  <si>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</si>
  <si>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</si>
  <si>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</si>
  <si>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</si>
  <si>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</si>
  <si>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</si>
  <si>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</si>
  <si>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</si>
  <si>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</si>
  <si>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</si>
  <si>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</si>
  <si>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</si>
  <si>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</si>
  <si>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</si>
  <si>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</si>
  <si>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</si>
  <si>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</si>
  <si>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</si>
  <si>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</si>
  <si>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</si>
  <si>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</si>
  <si>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</si>
  <si>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</si>
  <si>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</si>
  <si>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</si>
  <si>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</si>
  <si>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</si>
  <si>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</si>
  <si>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</si>
  <si>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</si>
  <si>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</si>
  <si>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</si>
  <si>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</si>
  <si>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</si>
  <si>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</si>
  <si>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</si>
  <si>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</si>
  <si>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</si>
  <si>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</si>
  <si>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</si>
  <si>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</si>
  <si>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</si>
  <si>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</si>
  <si>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</si>
  <si>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</si>
  <si>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</si>
  <si>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</si>
  <si>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</si>
  <si>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</si>
  <si>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</si>
  <si>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</si>
  <si>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</si>
  <si>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</si>
  <si>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</si>
  <si>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</si>
  <si>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</si>
  <si>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</si>
  <si>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</si>
  <si>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</si>
  <si>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</si>
  <si>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</si>
  <si>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</si>
  <si>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</si>
  <si>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</si>
  <si>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</si>
  <si>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</si>
  <si>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</si>
  <si>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</si>
  <si>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</si>
  <si>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</si>
  <si>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</si>
  <si>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</si>
  <si>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</si>
  <si>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</si>
  <si>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</si>
  <si>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</si>
  <si>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</si>
  <si>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</si>
  <si>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</si>
  <si>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</si>
  <si>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</si>
  <si>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</si>
  <si>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</si>
  <si>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</si>
  <si>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</si>
  <si>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</si>
  <si>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</si>
  <si>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</si>
  <si>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</si>
  <si>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</si>
  <si>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</si>
  <si>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</si>
  <si>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</si>
  <si>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</si>
  <si>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</si>
  <si>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</si>
  <si>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</si>
  <si>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</si>
  <si>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</si>
  <si>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</si>
  <si>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</si>
  <si>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</si>
  <si>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</si>
  <si>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</si>
  <si>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</si>
  <si>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</si>
  <si>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</si>
  <si>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</si>
  <si>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</si>
  <si>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</si>
  <si>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</si>
  <si>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</si>
  <si>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</si>
  <si>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</si>
  <si>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</si>
  <si>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</si>
  <si>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</si>
  <si>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</si>
  <si>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</si>
  <si>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</si>
  <si>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</si>
  <si>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</si>
  <si>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</si>
  <si>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</si>
  <si>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</si>
  <si>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</si>
  <si>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</si>
  <si>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</si>
  <si>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</si>
  <si>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</si>
  <si>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</si>
  <si>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</si>
  <si>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</si>
  <si>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</si>
  <si>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</si>
  <si>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</si>
  <si>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</si>
  <si>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</si>
  <si>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</si>
  <si>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</si>
  <si>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</si>
  <si>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</si>
  <si>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</si>
  <si>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</si>
  <si>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</si>
  <si>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</si>
  <si>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</si>
  <si>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</si>
  <si>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</si>
  <si>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</si>
  <si>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</si>
  <si>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</si>
  <si>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</si>
  <si>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</si>
  <si>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</si>
  <si>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</si>
  <si>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</si>
  <si>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</si>
  <si>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</si>
  <si>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</si>
  <si>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</si>
  <si>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</si>
  <si>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</si>
  <si>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</si>
  <si>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</si>
  <si>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</si>
  <si>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</si>
  <si>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</si>
  <si>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</si>
  <si>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</si>
  <si>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</si>
  <si>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</si>
  <si>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</si>
  <si>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</si>
  <si>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</si>
  <si>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</si>
  <si>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</si>
  <si>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</si>
  <si>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</si>
  <si>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</si>
  <si>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</si>
  <si>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</si>
  <si>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</si>
  <si>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</si>
  <si>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</si>
  <si>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</si>
  <si>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</si>
  <si>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</si>
  <si>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</si>
  <si>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</si>
  <si>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</si>
  <si>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</si>
  <si>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</si>
  <si>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</si>
  <si>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</si>
  <si>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</si>
  <si>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</si>
  <si>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</si>
  <si>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</si>
  <si>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</si>
  <si>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</si>
  <si>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</si>
  <si>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</si>
  <si>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</si>
  <si>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</si>
  <si>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</si>
  <si>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</si>
  <si>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</si>
  <si>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</si>
  <si>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</si>
  <si>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</si>
  <si>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</si>
  <si>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</si>
  <si>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</si>
  <si>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</si>
  <si>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</si>
  <si>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</si>
  <si>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</si>
  <si>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</si>
  <si>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</si>
  <si>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</si>
  <si>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</si>
  <si>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</si>
  <si>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</si>
  <si>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</si>
  <si>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</si>
  <si>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</si>
  <si>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</si>
  <si>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</si>
  <si>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</si>
  <si>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</si>
  <si>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</si>
  <si>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</si>
  <si>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</si>
  <si>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</si>
  <si>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</si>
  <si>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</si>
  <si>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</si>
  <si>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</si>
  <si>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</si>
  <si>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</si>
  <si>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</si>
  <si>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</si>
  <si>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</si>
  <si>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</si>
  <si>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</si>
  <si>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</si>
  <si>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</si>
  <si>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</si>
  <si>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</si>
  <si>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</si>
  <si>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</si>
  <si>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</si>
  <si>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</si>
  <si>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</si>
  <si>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</si>
  <si>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</si>
  <si>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</si>
  <si>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</si>
  <si>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</si>
  <si>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</si>
  <si>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</si>
  <si>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</si>
  <si>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</si>
  <si>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</si>
  <si>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</si>
  <si>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</si>
  <si>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</si>
  <si>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</si>
  <si>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</si>
  <si>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</si>
  <si>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</si>
  <si>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</si>
  <si>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</si>
  <si>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</si>
  <si>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</si>
  <si>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</si>
  <si>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</si>
  <si>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</si>
  <si>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</si>
  <si>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</si>
  <si>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</si>
  <si>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</si>
  <si>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</si>
  <si>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</si>
  <si>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</si>
  <si>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</si>
  <si>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</si>
  <si>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</si>
  <si>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</si>
  <si>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</si>
  <si>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</si>
  <si>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</si>
  <si>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</si>
  <si>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</si>
  <si>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</si>
  <si>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</si>
  <si>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</si>
  <si>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</si>
  <si>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</si>
  <si>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</si>
  <si>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</si>
  <si>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</si>
  <si>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</si>
  <si>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</si>
  <si>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</si>
  <si>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</si>
  <si>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</si>
  <si>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</si>
  <si>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</si>
  <si>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</si>
  <si>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</si>
  <si>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</si>
  <si>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</si>
  <si>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</si>
  <si>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</si>
  <si>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</si>
  <si>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</si>
  <si>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</si>
  <si>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</si>
  <si>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</si>
  <si>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</si>
  <si>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</si>
  <si>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</si>
  <si>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</si>
  <si>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</si>
  <si>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</si>
  <si>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</si>
  <si>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</si>
  <si>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</si>
  <si>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</si>
  <si>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</si>
  <si>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</si>
  <si>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</si>
  <si>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</si>
  <si>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</si>
  <si>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</si>
  <si>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</si>
  <si>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</si>
  <si>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</si>
  <si>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</si>
  <si>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</si>
  <si>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</si>
  <si>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</si>
  <si>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</si>
  <si>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</si>
  <si>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</si>
  <si>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</si>
  <si>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</si>
  <si>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</si>
  <si>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</si>
  <si>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</si>
  <si>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</si>
  <si>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</si>
  <si>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</si>
  <si>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</si>
  <si>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</si>
  <si>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</si>
  <si>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</si>
  <si>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</si>
  <si>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</si>
  <si>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</si>
  <si>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</si>
  <si>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</si>
  <si>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</si>
  <si>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</si>
  <si>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</si>
  <si>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</si>
  <si>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</si>
  <si>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</si>
  <si>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</si>
  <si>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</si>
  <si>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</si>
  <si>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</si>
  <si>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</si>
  <si>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</si>
  <si>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</si>
  <si>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</si>
  <si>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</si>
  <si>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</si>
  <si>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</si>
  <si>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</si>
  <si>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</si>
  <si>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</si>
  <si>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</si>
  <si>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</si>
  <si>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</si>
  <si>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</si>
  <si>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</si>
  <si>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</si>
  <si>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</si>
  <si>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</si>
  <si>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</si>
  <si>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</si>
  <si>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</si>
  <si>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</si>
  <si>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</si>
  <si>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</si>
  <si>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</si>
  <si>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</si>
  <si>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</si>
  <si>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</si>
  <si>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</si>
  <si>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</si>
  <si>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</si>
  <si>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</si>
  <si>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</si>
  <si>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</si>
  <si>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</si>
  <si>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</si>
  <si>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</si>
  <si>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</si>
  <si>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</si>
  <si>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</si>
  <si>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</si>
  <si>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</si>
  <si>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</si>
  <si>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</si>
  <si>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</si>
  <si>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</si>
  <si>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</si>
  <si>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</si>
  <si>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</si>
  <si>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</si>
  <si>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</si>
  <si>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</si>
  <si>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</si>
  <si>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</si>
  <si>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</si>
  <si>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</si>
  <si>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</si>
  <si>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</si>
  <si>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</si>
  <si>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</si>
  <si>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</si>
  <si>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</si>
  <si>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</si>
  <si>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</si>
  <si>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</si>
  <si>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</si>
  <si>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</si>
  <si>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</si>
  <si>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</si>
  <si>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</si>
  <si>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</si>
  <si>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</si>
  <si>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</si>
  <si>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</si>
  <si>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</si>
  <si>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</si>
  <si>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</si>
  <si>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</si>
  <si>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</si>
  <si>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</si>
  <si>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</si>
  <si>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</si>
  <si>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</si>
  <si>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</si>
  <si>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</si>
  <si>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</si>
  <si>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</si>
  <si>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</si>
  <si>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</si>
  <si>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</si>
  <si>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</si>
  <si>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</si>
  <si>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</si>
  <si>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</si>
  <si>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</si>
  <si>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</si>
  <si>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</si>
  <si>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</si>
  <si>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</si>
  <si>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</si>
  <si>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</si>
  <si>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</si>
  <si>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</si>
  <si>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</si>
  <si>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</si>
  <si>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</si>
  <si>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</si>
  <si>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</si>
  <si>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</si>
  <si>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</si>
  <si>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</si>
  <si>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</si>
  <si>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</si>
  <si>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</si>
  <si>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</si>
  <si>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</si>
  <si>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</si>
  <si>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</si>
  <si>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</si>
  <si>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</si>
  <si>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</si>
  <si>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</si>
  <si>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</si>
  <si>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</si>
  <si>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</si>
  <si>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</si>
  <si>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</si>
  <si>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</si>
  <si>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</si>
  <si>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</si>
  <si>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</si>
  <si>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</si>
  <si>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</si>
  <si>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</si>
  <si>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</si>
  <si>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</si>
  <si>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</si>
  <si>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</si>
  <si>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</si>
  <si>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</si>
  <si>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</si>
  <si>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</si>
  <si>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</si>
  <si>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</si>
  <si>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</si>
  <si>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</si>
  <si>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</si>
  <si>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</si>
  <si>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</si>
  <si>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</si>
  <si>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</si>
  <si>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</si>
  <si>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</si>
  <si>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</si>
  <si>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</si>
  <si>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</si>
  <si>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</si>
  <si>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</si>
  <si>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</si>
  <si>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</si>
  <si>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</si>
  <si>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</si>
  <si>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</si>
  <si>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</si>
  <si>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</si>
  <si>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</si>
  <si>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</si>
  <si>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</si>
  <si>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</si>
  <si>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</si>
  <si>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</si>
  <si>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</si>
  <si>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</si>
  <si>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</si>
  <si>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</si>
  <si>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</si>
  <si>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</si>
  <si>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</si>
  <si>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</si>
  <si>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</si>
  <si>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</si>
  <si>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</si>
  <si>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</si>
  <si>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</si>
  <si>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</si>
  <si>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</si>
  <si>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</si>
  <si>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</si>
  <si>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</si>
  <si>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</si>
  <si>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</si>
  <si>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</si>
  <si>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</si>
  <si>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</si>
  <si>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</si>
  <si>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</si>
  <si>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</si>
  <si>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</si>
  <si>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</si>
  <si>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</si>
  <si>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</si>
  <si>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</si>
  <si>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</si>
  <si>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</si>
  <si>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</si>
  <si>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</si>
  <si>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</si>
  <si>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</si>
  <si>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</si>
  <si>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</si>
  <si>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</si>
  <si>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</si>
  <si>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</si>
  <si>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</si>
  <si>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</si>
  <si>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</si>
  <si>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</si>
  <si>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</si>
  <si>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</si>
  <si>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</si>
  <si>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</si>
  <si>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</si>
  <si>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</si>
  <si>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</si>
  <si>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</si>
  <si>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</si>
  <si>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</si>
  <si>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</si>
  <si>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</si>
  <si>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</si>
  <si>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</si>
  <si>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</si>
  <si>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</si>
  <si>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</si>
  <si>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</si>
  <si>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</si>
  <si>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</si>
  <si>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</si>
  <si>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</si>
  <si>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</si>
  <si>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</si>
  <si>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</si>
  <si>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</si>
  <si>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</si>
  <si>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</si>
  <si>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</si>
  <si>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</si>
  <si>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</si>
  <si>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</si>
  <si>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</si>
  <si>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</si>
  <si>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</si>
  <si>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</si>
  <si>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</si>
  <si>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</si>
  <si>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</si>
  <si>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</si>
  <si>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</si>
  <si>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</si>
  <si>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</si>
  <si>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</si>
  <si>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</si>
  <si>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</si>
  <si>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</si>
  <si>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</si>
  <si>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</si>
  <si>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</si>
  <si>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</si>
  <si>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</si>
  <si>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</si>
  <si>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</si>
  <si>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</si>
  <si>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</si>
  <si>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</si>
  <si>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</si>
  <si>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</si>
  <si>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</si>
  <si>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</si>
  <si>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</si>
  <si>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</si>
  <si>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</si>
  <si>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</si>
  <si>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</si>
  <si>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</si>
  <si>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</si>
  <si>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</si>
  <si>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</si>
  <si>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</si>
  <si>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</si>
  <si>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</si>
  <si>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</si>
  <si>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</si>
  <si>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</si>
  <si>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</si>
  <si>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</si>
  <si>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</si>
  <si>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</si>
  <si>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</si>
  <si>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</si>
  <si>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</si>
  <si>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</si>
  <si>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</si>
  <si>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</si>
  <si>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</si>
  <si>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</si>
  <si>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</si>
  <si>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</si>
  <si>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</si>
  <si>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</si>
  <si>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</si>
  <si>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</si>
  <si>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</si>
  <si>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</si>
  <si>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</si>
  <si>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</si>
  <si>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</si>
  <si>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</si>
  <si>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</si>
  <si>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</si>
  <si>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</si>
  <si>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</si>
  <si>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</si>
  <si>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</si>
  <si>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</si>
  <si>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</si>
  <si>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</si>
  <si>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</si>
  <si>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</si>
  <si>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</si>
  <si>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</si>
  <si>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</si>
  <si>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</si>
  <si>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</si>
  <si>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</si>
  <si>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</si>
  <si>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</si>
  <si>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</si>
  <si>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</si>
  <si>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</si>
  <si>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</si>
  <si>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</si>
  <si>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</si>
  <si>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</si>
  <si>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</si>
  <si>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</si>
  <si>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</si>
  <si>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</si>
  <si>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</si>
  <si>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</si>
  <si>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</si>
  <si>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</si>
  <si>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</si>
  <si>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</si>
  <si>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</si>
  <si>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</si>
  <si>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</si>
  <si>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</si>
  <si>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</si>
  <si>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</si>
  <si>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</si>
  <si>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</si>
  <si>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</si>
  <si>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</si>
  <si>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</si>
  <si>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</si>
  <si>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</si>
  <si>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</si>
  <si>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</si>
  <si>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</si>
  <si>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</si>
  <si>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</si>
  <si>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</si>
  <si>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</si>
  <si>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</si>
  <si>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</si>
  <si>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</si>
  <si>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</si>
  <si>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</si>
  <si>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</si>
  <si>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</si>
  <si>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</si>
  <si>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</si>
  <si>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</si>
  <si>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</si>
  <si>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</si>
  <si>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</si>
  <si>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</si>
  <si>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</si>
  <si>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</si>
  <si>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</si>
  <si>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</si>
  <si>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</si>
  <si>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</si>
  <si>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</si>
  <si>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</si>
  <si>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</si>
  <si>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</si>
  <si>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</si>
  <si>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</si>
  <si>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</si>
  <si>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</si>
  <si>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</si>
  <si>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</si>
  <si>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</si>
  <si>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</si>
  <si>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</si>
  <si>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</si>
  <si>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</si>
  <si>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</si>
  <si>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</si>
  <si>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</si>
  <si>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</si>
  <si>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</si>
  <si>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</si>
  <si>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</si>
  <si>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</si>
  <si>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</si>
  <si>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</si>
  <si>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</si>
  <si>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</si>
  <si>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</si>
  <si>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</si>
  <si>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</si>
  <si>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</si>
  <si>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</si>
  <si>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</si>
  <si>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</si>
  <si>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</si>
  <si>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</si>
  <si>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</si>
  <si>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</si>
  <si>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</si>
  <si>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</si>
  <si>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</si>
  <si>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</si>
  <si>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</si>
  <si>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</si>
  <si>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</si>
  <si>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</si>
  <si>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</si>
  <si>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</si>
  <si>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</si>
  <si>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</si>
  <si>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</si>
  <si>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</si>
  <si>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</si>
  <si>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</si>
  <si>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</si>
  <si>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</si>
  <si>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</si>
  <si>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</si>
  <si>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</si>
  <si>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</si>
  <si>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</si>
  <si>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</si>
  <si>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</si>
  <si>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</si>
  <si>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</si>
  <si>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</si>
  <si>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</si>
  <si>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</si>
  <si>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</si>
  <si>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</si>
  <si>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</si>
  <si>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</si>
  <si>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</si>
  <si>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</si>
  <si>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</si>
  <si>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</si>
  <si>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</si>
  <si>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</si>
  <si>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</si>
  <si>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</si>
  <si>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</si>
  <si>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</si>
  <si>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</si>
  <si>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</si>
  <si>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</si>
  <si>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</si>
  <si>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</si>
  <si>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</si>
  <si>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</si>
  <si>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</si>
  <si>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</si>
  <si>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</si>
  <si>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</si>
  <si>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</si>
  <si>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</si>
  <si>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</si>
  <si>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</si>
  <si>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</si>
  <si>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</si>
  <si>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</si>
  <si>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</si>
  <si>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</si>
  <si>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</si>
  <si>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</si>
  <si>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</si>
  <si>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</si>
  <si>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</si>
  <si>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</si>
  <si>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</si>
  <si>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</si>
  <si>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</si>
  <si>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</si>
  <si>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</si>
  <si>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</si>
  <si>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</si>
  <si>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</si>
  <si>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</si>
  <si>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</si>
  <si>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</si>
  <si>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</si>
  <si>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</si>
  <si>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</si>
  <si>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</si>
  <si>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</si>
  <si>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</si>
  <si>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</si>
  <si>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</si>
  <si>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</si>
  <si>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</si>
  <si>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</si>
  <si>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</si>
  <si>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</si>
  <si>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</si>
  <si>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</si>
  <si>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</si>
  <si>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</si>
  <si>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</si>
  <si>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</si>
  <si>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</si>
  <si>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</si>
  <si>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</si>
  <si>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</si>
  <si>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</si>
  <si>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</si>
  <si>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</si>
  <si>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</si>
  <si>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</si>
  <si>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</si>
  <si>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</si>
  <si>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</si>
  <si>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</si>
  <si>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</si>
  <si>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</si>
  <si>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</si>
  <si>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</si>
  <si>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</si>
  <si>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</si>
  <si>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</si>
  <si>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</si>
  <si>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</si>
  <si>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</si>
  <si>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</si>
  <si>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</si>
  <si>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</si>
  <si>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</si>
  <si>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</si>
  <si>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</si>
  <si>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</si>
  <si>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</si>
  <si>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</si>
  <si>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</si>
  <si>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</si>
  <si>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</si>
  <si>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</si>
  <si>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</si>
  <si>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</si>
  <si>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</si>
  <si>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</si>
  <si>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</si>
  <si>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</si>
  <si>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</si>
  <si>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</si>
  <si>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</si>
  <si>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</si>
  <si>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</si>
  <si>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</si>
  <si>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</si>
  <si>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</si>
  <si>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</si>
  <si>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</si>
  <si>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</si>
  <si>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</si>
  <si>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</si>
  <si>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</si>
  <si>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</si>
  <si>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</si>
  <si>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</si>
  <si>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</si>
  <si>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</si>
  <si>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</si>
  <si>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</si>
  <si>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</si>
  <si>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</si>
  <si>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</si>
  <si>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</si>
  <si>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</si>
  <si>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</si>
  <si>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</si>
  <si>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</si>
  <si>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</si>
  <si>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</si>
  <si>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</si>
  <si>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</si>
  <si>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</si>
  <si>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</si>
  <si>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</si>
  <si>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</si>
  <si>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</si>
  <si>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</si>
  <si>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</si>
  <si>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</si>
  <si>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</si>
  <si>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</si>
  <si>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</si>
  <si>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</si>
  <si>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</si>
  <si>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</si>
  <si>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</si>
  <si>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</si>
  <si>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</si>
  <si>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</si>
  <si>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</si>
  <si>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</si>
  <si>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</si>
  <si>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</si>
  <si>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</si>
  <si>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</si>
  <si>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</si>
  <si>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</si>
  <si>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</si>
  <si>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</si>
  <si>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</si>
  <si>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</si>
  <si>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</si>
  <si>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</si>
  <si>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</si>
  <si>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</si>
  <si>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</si>
  <si>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</si>
  <si>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</si>
  <si>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</si>
  <si>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</si>
  <si>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</si>
  <si>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</si>
  <si>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</si>
  <si>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</si>
  <si>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</si>
  <si>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</si>
  <si>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</si>
  <si>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</si>
  <si>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</si>
  <si>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</si>
  <si>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</si>
  <si>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</si>
  <si>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</si>
  <si>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</si>
  <si>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</si>
  <si>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</si>
  <si>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</si>
  <si>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</si>
  <si>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</si>
  <si>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</si>
  <si>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</si>
  <si>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</si>
  <si>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</si>
  <si>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</si>
  <si>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</si>
  <si>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</si>
  <si>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</si>
  <si>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</si>
  <si>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</si>
  <si>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</si>
  <si>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</si>
  <si>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</si>
  <si>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</si>
  <si>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</si>
  <si>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</si>
  <si>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</si>
  <si>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</si>
  <si>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</si>
  <si>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</si>
  <si>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</si>
  <si>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</si>
  <si>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</si>
  <si>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</si>
  <si>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</si>
  <si>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</si>
  <si>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</si>
  <si>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</si>
  <si>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</si>
  <si>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</si>
  <si>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</si>
  <si>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</si>
  <si>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</si>
  <si>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</si>
  <si>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</si>
  <si>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</si>
  <si>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</si>
  <si>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</si>
  <si>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</si>
  <si>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</si>
  <si>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</si>
  <si>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</si>
  <si>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</si>
  <si>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</si>
  <si>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</si>
  <si>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</si>
  <si>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</si>
  <si>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</si>
  <si>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</si>
  <si>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</si>
  <si>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</si>
  <si>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</si>
  <si>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</si>
  <si>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</si>
  <si>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</si>
  <si>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</si>
  <si>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</si>
  <si>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</si>
  <si>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</si>
  <si>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</si>
  <si>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</si>
  <si>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</si>
  <si>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</si>
  <si>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</si>
  <si>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</si>
  <si>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</si>
  <si>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</si>
  <si>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</si>
  <si>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</si>
  <si>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</si>
  <si>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</si>
  <si>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</si>
  <si>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</si>
  <si>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</si>
  <si>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</si>
  <si>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</si>
  <si>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</si>
  <si>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</si>
  <si>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</si>
  <si>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</si>
  <si>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</si>
  <si>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</si>
  <si>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</si>
  <si>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</si>
  <si>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</si>
  <si>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</si>
  <si>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</si>
  <si>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</si>
  <si>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</si>
  <si>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</si>
  <si>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</si>
  <si>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</si>
  <si>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</si>
  <si>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</si>
  <si>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</si>
  <si>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</si>
  <si>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</si>
  <si>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</si>
  <si>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</si>
  <si>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</si>
  <si>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</si>
  <si>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</si>
  <si>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</si>
  <si>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</si>
  <si>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</si>
  <si>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</si>
  <si>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</si>
  <si>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</si>
  <si>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</si>
  <si>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</si>
  <si>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</si>
  <si>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</si>
  <si>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</si>
  <si>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</si>
  <si>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</si>
  <si>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</si>
  <si>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</si>
  <si>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</si>
  <si>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</si>
  <si>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</si>
  <si>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</si>
  <si>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</si>
  <si>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</si>
  <si>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</si>
  <si>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</si>
  <si>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</si>
  <si>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</si>
  <si>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</si>
  <si>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</si>
  <si>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</si>
  <si>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</si>
  <si>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</si>
  <si>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</si>
  <si>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</si>
  <si>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</si>
  <si>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</si>
  <si>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</si>
  <si>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</si>
  <si>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</si>
  <si>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</si>
  <si>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</si>
  <si>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</si>
  <si>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</si>
  <si>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</si>
  <si>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</si>
  <si>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</si>
  <si>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</si>
  <si>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</si>
  <si>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</si>
  <si>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</si>
  <si>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</si>
  <si>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</si>
  <si>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</si>
  <si>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</si>
  <si>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</si>
  <si>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</si>
  <si>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</si>
  <si>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</si>
  <si>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</si>
  <si>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</si>
  <si>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</si>
  <si>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</si>
  <si>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</si>
  <si>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</si>
  <si>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</si>
  <si>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</si>
  <si>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</si>
  <si>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</si>
  <si>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</si>
  <si>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</si>
  <si>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</si>
  <si>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</si>
  <si>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</si>
  <si>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</si>
  <si>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</si>
  <si>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</si>
  <si>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</si>
  <si>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</si>
  <si>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</si>
  <si>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</si>
  <si>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</si>
  <si>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</si>
  <si>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</si>
  <si>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</si>
  <si>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</si>
  <si>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</si>
  <si>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</si>
  <si>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</si>
  <si>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</si>
  <si>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</si>
  <si>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</si>
  <si>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</si>
  <si>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</si>
  <si>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</si>
  <si>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</si>
  <si>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</si>
  <si>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</si>
  <si>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</si>
  <si>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</si>
  <si>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</si>
  <si>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</si>
  <si>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</si>
  <si>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</si>
  <si>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</si>
  <si>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</si>
  <si>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</si>
  <si>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</si>
  <si>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</si>
  <si>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</si>
  <si>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</si>
  <si>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</si>
  <si>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</si>
  <si>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</si>
  <si>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</si>
  <si>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</si>
  <si>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</si>
  <si>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</si>
  <si>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</si>
  <si>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</si>
  <si>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</si>
  <si>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</si>
  <si>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</si>
  <si>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</si>
  <si>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</si>
  <si>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</si>
  <si>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</si>
  <si>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</si>
  <si>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</si>
  <si>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</si>
  <si>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</si>
  <si>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</si>
  <si>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</si>
  <si>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</si>
  <si>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</si>
  <si>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</si>
  <si>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</si>
  <si>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</si>
  <si>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</si>
  <si>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</si>
  <si>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</si>
  <si>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</si>
  <si>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</si>
  <si>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</si>
  <si>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</si>
  <si>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</si>
  <si>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</si>
  <si>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</si>
  <si>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</si>
  <si>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</si>
  <si>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</si>
  <si>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</si>
  <si>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</si>
  <si>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</si>
  <si>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</si>
  <si>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</si>
  <si>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</si>
  <si>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</si>
  <si>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</si>
  <si>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</si>
  <si>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</si>
  <si>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</si>
  <si>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</si>
  <si>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</si>
  <si>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</si>
  <si>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</si>
  <si>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</si>
  <si>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</si>
  <si>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</si>
  <si>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</si>
  <si>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</si>
  <si>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</si>
  <si>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</si>
  <si>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</si>
  <si>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</si>
  <si>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</si>
  <si>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</si>
  <si>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</si>
  <si>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</si>
  <si>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</si>
  <si>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</si>
  <si>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</si>
  <si>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</si>
  <si>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</si>
  <si>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</si>
  <si>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</si>
  <si>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</si>
  <si>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</si>
  <si>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</si>
  <si>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</si>
  <si>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</si>
  <si>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</si>
  <si>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</si>
  <si>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</si>
  <si>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</si>
  <si>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</si>
  <si>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</si>
  <si>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</si>
  <si>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</si>
  <si>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</si>
  <si>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</si>
  <si>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</si>
  <si>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</si>
  <si>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</si>
  <si>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</si>
  <si>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</si>
  <si>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</si>
  <si>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</si>
  <si>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</si>
  <si>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</si>
  <si>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</si>
  <si>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</si>
  <si>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</si>
  <si>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</si>
  <si>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</si>
  <si>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</si>
  <si>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</si>
  <si>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</si>
  <si>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</si>
  <si>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</si>
  <si>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</si>
  <si>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</si>
  <si>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</si>
  <si>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</si>
  <si>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</si>
  <si>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</si>
  <si>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</si>
  <si>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</si>
  <si>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</si>
  <si>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</si>
  <si>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</si>
  <si>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</si>
  <si>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</si>
  <si>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</si>
  <si>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</si>
  <si>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</si>
  <si>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</si>
  <si>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</si>
  <si>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</si>
  <si>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</si>
  <si>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</si>
  <si>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</si>
  <si>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</si>
  <si>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</si>
  <si>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</si>
  <si>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</si>
  <si>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</si>
  <si>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</si>
  <si>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</si>
  <si>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</si>
  <si>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</si>
  <si>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</si>
  <si>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</si>
  <si>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</si>
  <si>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</si>
  <si>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</si>
  <si>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</si>
  <si>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</si>
  <si>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</si>
  <si>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</si>
  <si>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</si>
  <si>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</si>
  <si>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</si>
  <si>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</si>
  <si>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</si>
  <si>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</si>
  <si>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</si>
  <si>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</si>
  <si>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</si>
  <si>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</si>
  <si>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</si>
  <si>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</si>
  <si>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</si>
  <si>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</si>
  <si>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</si>
  <si>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</si>
  <si>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</si>
  <si>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</si>
  <si>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</si>
  <si>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</si>
  <si>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</si>
  <si>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</si>
  <si>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</si>
  <si>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</si>
  <si>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</si>
  <si>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</si>
  <si>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</si>
  <si>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</si>
  <si>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</si>
  <si>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</si>
  <si>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</si>
  <si>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</si>
  <si>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</si>
  <si>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</si>
  <si>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</si>
  <si>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</si>
  <si>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</si>
  <si>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</si>
  <si>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</si>
  <si>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</si>
  <si>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</si>
  <si>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</si>
  <si>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</si>
  <si>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</si>
  <si>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</si>
  <si>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</si>
  <si>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</si>
  <si>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</si>
  <si>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</si>
  <si>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</si>
  <si>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</si>
  <si>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</si>
  <si>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</si>
  <si>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</si>
  <si>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</si>
  <si>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</si>
  <si>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</si>
  <si>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</si>
  <si>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</si>
  <si>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</si>
  <si>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</si>
  <si>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</si>
  <si>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</si>
  <si>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</si>
  <si>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</si>
  <si>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</si>
  <si>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</si>
  <si>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</si>
  <si>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</si>
  <si>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</si>
  <si>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</si>
  <si>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</si>
  <si>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</si>
  <si>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</si>
  <si>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</si>
  <si>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</si>
  <si>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</si>
  <si>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</si>
  <si>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</si>
  <si>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</si>
  <si>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</si>
  <si>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</si>
  <si>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</si>
  <si>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</si>
  <si>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</si>
  <si>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</si>
  <si>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</si>
  <si>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</si>
  <si>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</si>
  <si>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</si>
  <si>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</si>
  <si>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</si>
  <si>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</si>
  <si>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</si>
  <si>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</si>
  <si>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</si>
  <si>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</si>
  <si>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</si>
  <si>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</si>
  <si>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</si>
  <si>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</si>
  <si>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</si>
  <si>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</si>
  <si>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</si>
  <si>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</si>
  <si>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</si>
  <si>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</si>
  <si>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</si>
  <si>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</si>
  <si>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</si>
  <si>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</si>
  <si>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</si>
  <si>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</si>
  <si>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</si>
  <si>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</si>
  <si>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</si>
  <si>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</si>
  <si>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</si>
  <si>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</si>
  <si>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</si>
  <si>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</si>
  <si>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</si>
  <si>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</si>
  <si>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</si>
  <si>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</si>
  <si>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</si>
  <si>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</si>
  <si>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</si>
  <si>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</si>
  <si>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</si>
  <si>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</si>
  <si>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</si>
  <si>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</si>
  <si>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</si>
  <si>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</si>
  <si>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</si>
  <si>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</si>
  <si>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</si>
  <si>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</si>
  <si>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</si>
  <si>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</si>
  <si>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</si>
  <si>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</si>
  <si>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</si>
  <si>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</si>
  <si>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</si>
  <si>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</si>
  <si>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</si>
  <si>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</si>
  <si>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</si>
  <si>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</si>
  <si>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</si>
  <si>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</si>
  <si>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</si>
  <si>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</si>
  <si>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</si>
  <si>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</si>
  <si>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</si>
  <si>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</si>
  <si>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</si>
  <si>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</si>
  <si>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</si>
  <si>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</si>
  <si>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</si>
  <si>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</si>
  <si>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</si>
  <si>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</si>
  <si>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</si>
  <si>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</si>
  <si>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</si>
  <si>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</si>
  <si>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</si>
  <si>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</si>
  <si>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</si>
  <si>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</si>
  <si>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</si>
  <si>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</si>
  <si>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</si>
  <si>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</si>
  <si>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</si>
  <si>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</si>
  <si>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</si>
  <si>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</si>
  <si>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</si>
  <si>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</si>
  <si>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</si>
  <si>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</si>
  <si>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</si>
  <si>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</si>
  <si>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</si>
  <si>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</si>
  <si>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</si>
  <si>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</si>
  <si>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</si>
  <si>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</si>
  <si>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</si>
  <si>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</si>
  <si>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</si>
  <si>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</si>
  <si>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</si>
  <si>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</si>
  <si>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</si>
  <si>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</si>
  <si>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</si>
  <si>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</si>
  <si>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</si>
  <si>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</si>
  <si>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</si>
  <si>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</si>
  <si>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</si>
  <si>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</si>
  <si>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</si>
  <si>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</si>
  <si>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</si>
  <si>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</si>
  <si>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</si>
  <si>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</si>
  <si>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</si>
  <si>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</si>
  <si>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</si>
  <si>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</si>
  <si>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</si>
  <si>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</si>
  <si>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</si>
  <si>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</si>
  <si>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</si>
  <si>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</si>
  <si>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</si>
  <si>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</si>
  <si>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</si>
  <si>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</si>
  <si>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</si>
  <si>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</si>
  <si>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</si>
  <si>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</si>
  <si>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</si>
  <si>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</si>
  <si>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</si>
  <si>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</si>
  <si>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</si>
  <si>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</si>
  <si>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</si>
  <si>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</si>
  <si>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</si>
  <si>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</si>
  <si>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</si>
  <si>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</si>
  <si>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</si>
  <si>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</si>
  <si>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</si>
  <si>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</si>
  <si>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</si>
  <si>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</si>
  <si>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</si>
  <si>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</si>
  <si>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</si>
  <si>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</si>
  <si>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</si>
  <si>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</si>
  <si>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</si>
  <si>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</si>
  <si>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</si>
  <si>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</si>
  <si>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</si>
  <si>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</si>
  <si>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</si>
  <si>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</si>
  <si>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</si>
  <si>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</si>
  <si>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</si>
  <si>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</si>
  <si>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</si>
  <si>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</si>
  <si>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</si>
  <si>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</si>
  <si>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</si>
  <si>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</si>
  <si>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</si>
  <si>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</si>
  <si>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</si>
  <si>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</si>
  <si>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</si>
  <si>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</si>
  <si>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</si>
  <si>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</si>
  <si>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</si>
  <si>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</si>
  <si>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</si>
  <si>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</si>
  <si>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</si>
  <si>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</si>
  <si>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</si>
  <si>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</si>
  <si>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</si>
  <si>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</si>
  <si>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</si>
  <si>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</si>
  <si>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</si>
  <si>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</si>
  <si>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</si>
  <si>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</si>
  <si>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</si>
  <si>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</si>
  <si>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</si>
  <si>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</si>
  <si>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</si>
  <si>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</si>
  <si>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</si>
  <si>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</si>
  <si>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</si>
  <si>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</si>
  <si>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</si>
  <si>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</si>
  <si>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</si>
  <si>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</si>
  <si>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</si>
  <si>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</si>
  <si>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</si>
  <si>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</si>
  <si>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</si>
  <si>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</si>
  <si>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</si>
  <si>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</si>
  <si>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</si>
  <si>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</si>
  <si>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</si>
  <si>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</si>
  <si>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</si>
  <si>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</si>
  <si>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</si>
  <si>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</si>
  <si>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</si>
  <si>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</si>
  <si>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</si>
  <si>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</si>
  <si>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</si>
  <si>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</si>
  <si>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</si>
  <si>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</si>
  <si>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</si>
  <si>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</si>
  <si>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</si>
  <si>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</si>
  <si>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</si>
  <si>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</si>
  <si>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</si>
  <si>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</si>
  <si>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</si>
  <si>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</si>
  <si>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</si>
  <si>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</si>
  <si>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</si>
  <si>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</si>
  <si>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</si>
  <si>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</si>
  <si>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</si>
  <si>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</si>
  <si>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</si>
  <si>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</si>
  <si>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</si>
  <si>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</si>
  <si>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</si>
  <si>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</si>
  <si>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</si>
  <si>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</si>
  <si>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</si>
  <si>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</si>
  <si>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</si>
  <si>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</si>
  <si>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</si>
  <si>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</si>
  <si>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</si>
  <si>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</si>
  <si>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</si>
  <si>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</si>
  <si>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</si>
  <si>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</si>
  <si>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</si>
  <si>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</si>
  <si>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</si>
  <si>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</si>
  <si>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</si>
  <si>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</si>
  <si>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</si>
  <si>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</si>
  <si>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</si>
  <si>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</si>
  <si>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</si>
  <si>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</si>
  <si>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</si>
  <si>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</si>
  <si>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</si>
  <si>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</si>
  <si>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</si>
  <si>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</si>
  <si>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</si>
  <si>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</si>
  <si>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</si>
  <si>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</si>
  <si>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</si>
  <si>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</si>
  <si>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</si>
  <si>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</si>
  <si>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</si>
  <si>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</si>
  <si>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</si>
  <si>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</si>
  <si>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</si>
  <si>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</si>
  <si>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</si>
  <si>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</si>
  <si>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</si>
  <si>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</si>
  <si>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</si>
  <si>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</si>
  <si>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</si>
  <si>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</si>
  <si>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</si>
  <si>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</si>
  <si>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</si>
  <si>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</si>
  <si>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</si>
  <si>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</si>
  <si>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</si>
  <si>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</si>
  <si>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</si>
  <si>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</si>
  <si>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</si>
  <si>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</si>
  <si>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</si>
  <si>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</si>
  <si>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</si>
  <si>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</si>
  <si>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</si>
  <si>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</si>
  <si>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</si>
  <si>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</si>
  <si>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</si>
  <si>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</si>
  <si>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</si>
  <si>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</si>
  <si>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</si>
  <si>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</si>
  <si>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</si>
  <si>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</si>
  <si>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</si>
  <si>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</si>
  <si>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</si>
  <si>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</si>
  <si>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</si>
  <si>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</si>
  <si>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</si>
  <si>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</si>
  <si>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</si>
  <si>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</si>
  <si>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</si>
  <si>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</si>
  <si>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</si>
  <si>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</si>
  <si>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</si>
  <si>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</si>
  <si>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</si>
  <si>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</si>
  <si>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</si>
  <si>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</si>
  <si>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</si>
  <si>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</si>
  <si>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</si>
  <si>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</si>
  <si>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</si>
  <si>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</si>
  <si>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</si>
  <si>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</si>
  <si>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</si>
  <si>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</si>
  <si>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</si>
  <si>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</si>
  <si>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</si>
  <si>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</si>
  <si>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</si>
  <si>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</si>
  <si>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</si>
  <si>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</si>
  <si>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</si>
  <si>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</si>
  <si>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</si>
  <si>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</si>
  <si>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</si>
  <si>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</si>
  <si>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</si>
  <si>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</si>
  <si>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</si>
  <si>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</si>
  <si>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</si>
  <si>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</si>
  <si>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</si>
  <si>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</si>
  <si>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</si>
  <si>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</si>
  <si>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</si>
  <si>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</si>
  <si>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</si>
  <si>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</si>
  <si>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</si>
  <si>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</si>
  <si>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</si>
  <si>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</si>
  <si>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</si>
  <si>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</si>
  <si>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</si>
  <si>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</si>
  <si>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</si>
  <si>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</si>
  <si>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</si>
  <si>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</si>
  <si>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</si>
  <si>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</si>
  <si>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</si>
  <si>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</si>
  <si>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</si>
  <si>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</si>
  <si>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</si>
  <si>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</si>
  <si>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</si>
  <si>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</si>
  <si>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</si>
  <si>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</si>
  <si>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</si>
  <si>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</si>
  <si>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</si>
  <si>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</si>
  <si>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</si>
  <si>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</si>
  <si>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</si>
  <si>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</si>
  <si>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</si>
  <si>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</si>
  <si>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</si>
  <si>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</si>
  <si>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</si>
  <si>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</si>
  <si>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</si>
  <si>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</si>
  <si>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</si>
  <si>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</si>
  <si>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</si>
  <si>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</si>
  <si>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</si>
  <si>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</si>
  <si>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</si>
  <si>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</si>
  <si>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</si>
  <si>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</si>
  <si>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</si>
  <si>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</si>
  <si>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</si>
  <si>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</si>
  <si>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</si>
  <si>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</si>
  <si>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</si>
  <si>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</si>
  <si>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</si>
  <si>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</si>
  <si>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</si>
  <si>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</si>
  <si>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</si>
  <si>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</si>
  <si>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</si>
  <si>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</si>
  <si>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</si>
  <si>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</si>
  <si>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</si>
  <si>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</si>
  <si>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</si>
  <si>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</si>
  <si>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</si>
  <si>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</si>
  <si>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</si>
  <si>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</si>
  <si>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</si>
  <si>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</si>
  <si>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</si>
  <si>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</si>
  <si>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</si>
  <si>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</si>
  <si>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</si>
  <si>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</si>
  <si>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</si>
  <si>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</si>
  <si>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</si>
  <si>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</si>
  <si>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</si>
  <si>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</si>
  <si>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</si>
  <si>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</si>
  <si>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</si>
  <si>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</si>
  <si>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</si>
  <si>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</si>
  <si>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</si>
  <si>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</si>
  <si>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</si>
  <si>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</si>
  <si>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</si>
  <si>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</si>
  <si>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</si>
  <si>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</si>
  <si>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</si>
  <si>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</si>
  <si>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</si>
  <si>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</si>
  <si>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</si>
  <si>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</si>
  <si>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</si>
  <si>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</si>
  <si>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</si>
  <si>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</si>
  <si>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</si>
  <si>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</si>
  <si>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</si>
  <si>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</si>
  <si>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</si>
  <si>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</si>
  <si>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</si>
  <si>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</si>
  <si>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</si>
  <si>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</si>
  <si>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</si>
  <si>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</si>
  <si>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</si>
  <si>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</si>
  <si>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</si>
  <si>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</si>
  <si>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</si>
  <si>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</si>
  <si>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</si>
  <si>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</si>
  <si>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</si>
  <si>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</si>
  <si>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</si>
  <si>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</si>
  <si>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</si>
  <si>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</si>
  <si>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</si>
  <si>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</si>
  <si>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</si>
  <si>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</si>
  <si>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</si>
  <si>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</si>
  <si>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</si>
  <si>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</si>
  <si>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</si>
  <si>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</si>
  <si>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</si>
  <si>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</si>
  <si>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</si>
  <si>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</si>
  <si>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</si>
  <si>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</si>
  <si>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</si>
  <si>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</si>
  <si>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</si>
  <si>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</si>
  <si>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</si>
  <si>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</si>
  <si>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</si>
  <si>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</si>
  <si>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</si>
  <si>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</si>
  <si>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</si>
  <si>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</si>
  <si>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</si>
  <si>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</si>
  <si>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</si>
  <si>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</si>
  <si>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</si>
  <si>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</si>
  <si>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</si>
  <si>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</si>
  <si>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</si>
  <si>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</si>
  <si>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</si>
  <si>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</si>
  <si>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</si>
  <si>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</si>
  <si>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</si>
  <si>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</si>
  <si>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</si>
  <si>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</si>
  <si>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</si>
  <si>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</si>
  <si>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</si>
  <si>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</si>
  <si>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</si>
  <si>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</si>
  <si>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</si>
  <si>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</si>
  <si>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</si>
  <si>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</si>
  <si>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</si>
  <si>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</si>
  <si>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</si>
  <si>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</si>
  <si>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</si>
  <si>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</si>
  <si>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</si>
  <si>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</si>
  <si>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</si>
  <si>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</si>
  <si>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</si>
  <si>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</si>
  <si>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</si>
  <si>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</si>
  <si>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</si>
  <si>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</si>
  <si>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</si>
  <si>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</si>
  <si>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</si>
  <si>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</si>
  <si>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</si>
  <si>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</si>
  <si>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</si>
  <si>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</si>
  <si>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</si>
  <si>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</si>
  <si>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</si>
  <si>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</si>
  <si>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</si>
  <si>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</si>
  <si>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</si>
  <si>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</si>
  <si>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</si>
  <si>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</si>
  <si>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</si>
  <si>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</si>
  <si>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</si>
  <si>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</si>
  <si>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</si>
  <si>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</si>
  <si>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</si>
  <si>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</si>
  <si>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</si>
  <si>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</si>
  <si>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</si>
  <si>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</si>
  <si>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</si>
  <si>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</si>
  <si>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</si>
  <si>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</si>
  <si>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</si>
  <si>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</si>
  <si>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</si>
  <si>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</si>
  <si>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</si>
  <si>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</si>
  <si>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</si>
  <si>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</si>
  <si>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</si>
  <si>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</si>
  <si>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</si>
  <si>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</si>
  <si>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</si>
  <si>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</si>
  <si>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</si>
  <si>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</si>
  <si>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</si>
  <si>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</si>
  <si>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</si>
  <si>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</si>
  <si>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</si>
  <si>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</si>
  <si>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</si>
  <si>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</si>
  <si>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</si>
  <si>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</si>
  <si>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</si>
  <si>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</si>
  <si>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</si>
  <si>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</si>
  <si>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</si>
  <si>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</si>
  <si>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</si>
  <si>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</si>
  <si>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</si>
  <si>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</si>
  <si>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</si>
  <si>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</si>
  <si>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</si>
  <si>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</si>
  <si>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</si>
  <si>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</si>
  <si>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</si>
  <si>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</si>
  <si>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</si>
  <si>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</si>
  <si>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</si>
  <si>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</si>
  <si>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</si>
  <si>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</si>
  <si>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</si>
  <si>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</si>
  <si>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</si>
  <si>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</si>
  <si>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</si>
  <si>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</si>
  <si>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</si>
  <si>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</si>
  <si>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</si>
  <si>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</si>
  <si>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</si>
  <si>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</si>
  <si>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</si>
  <si>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</si>
  <si>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</si>
  <si>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</si>
  <si>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</si>
  <si>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</si>
  <si>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</si>
  <si>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</si>
  <si>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</si>
  <si>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</si>
  <si>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</si>
  <si>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</si>
  <si>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</si>
  <si>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</si>
  <si>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</si>
  <si>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</si>
  <si>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</si>
  <si>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</si>
  <si>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</si>
  <si>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</si>
  <si>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</si>
  <si>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</si>
  <si>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</si>
  <si>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</si>
  <si>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</si>
  <si>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</si>
  <si>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</si>
  <si>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</si>
  <si>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</si>
  <si>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</si>
  <si>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</si>
  <si>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</si>
  <si>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</si>
  <si>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</si>
  <si>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</si>
  <si>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</si>
  <si>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</si>
  <si>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</si>
  <si>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</si>
  <si>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</si>
  <si>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</si>
  <si>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</si>
  <si>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</si>
  <si>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</si>
  <si>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</si>
  <si>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</si>
  <si>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</si>
  <si>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</si>
  <si>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</si>
  <si>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</si>
  <si>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</si>
  <si>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</si>
  <si>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</si>
  <si>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</si>
  <si>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</si>
  <si>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</si>
  <si>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</si>
  <si>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</si>
  <si>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</si>
  <si>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</si>
  <si>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</si>
  <si>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</si>
  <si>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</si>
  <si>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</si>
  <si>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</si>
  <si>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</si>
  <si>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</si>
  <si>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</si>
  <si>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</si>
  <si>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</si>
  <si>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</si>
  <si>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</si>
  <si>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</si>
  <si>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</si>
  <si>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</si>
  <si>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</si>
  <si>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</si>
  <si>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</si>
  <si>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</si>
  <si>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</si>
  <si>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</si>
  <si>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</si>
  <si>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</si>
  <si>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</si>
  <si>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</si>
  <si>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</si>
  <si>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</si>
  <si>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</si>
  <si>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</si>
  <si>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</si>
  <si>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</si>
  <si>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</si>
  <si>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</si>
  <si>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</si>
  <si>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</si>
  <si>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</si>
  <si>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</si>
  <si>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</si>
  <si>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</si>
  <si>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</si>
  <si>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</si>
  <si>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</si>
  <si>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</si>
  <si>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</si>
  <si>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</si>
  <si>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</si>
  <si>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</si>
  <si>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</si>
  <si>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</si>
  <si>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</si>
  <si>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</si>
  <si>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</si>
  <si>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</si>
  <si>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</si>
  <si>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</si>
  <si>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</si>
  <si>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</si>
  <si>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</si>
  <si>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</si>
  <si>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</si>
  <si>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</si>
  <si>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</si>
  <si>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</si>
  <si>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</si>
  <si>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</si>
  <si>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</si>
  <si>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</si>
  <si>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</si>
  <si>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</si>
  <si>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</si>
  <si>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</si>
  <si>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</si>
  <si>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</si>
  <si>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</si>
  <si>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</si>
  <si>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</si>
  <si>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</si>
  <si>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</si>
  <si>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</si>
  <si>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</si>
  <si>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</si>
  <si>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</si>
  <si>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</si>
  <si>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</si>
  <si>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</si>
  <si>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</si>
  <si>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</si>
  <si>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</si>
  <si>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</si>
  <si>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</si>
  <si>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</si>
  <si>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</si>
  <si>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</si>
  <si>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</si>
  <si>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</si>
  <si>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</si>
  <si>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</si>
  <si>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</si>
  <si>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</si>
  <si>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</si>
  <si>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</si>
  <si>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</si>
  <si>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</si>
  <si>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</si>
  <si>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</si>
  <si>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</si>
  <si>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</si>
  <si>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</si>
  <si>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</si>
  <si>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</si>
  <si>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</si>
  <si>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</si>
  <si>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</si>
  <si>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</si>
  <si>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</si>
  <si>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</si>
  <si>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</si>
  <si>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</si>
  <si>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</si>
  <si>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</si>
  <si>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</si>
  <si>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</si>
  <si>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</si>
  <si>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</si>
  <si>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</si>
  <si>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</si>
  <si>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</si>
  <si>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</si>
  <si>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</si>
  <si>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</si>
  <si>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</si>
  <si>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</si>
  <si>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</si>
  <si>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</si>
  <si>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</si>
  <si>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</si>
  <si>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</si>
  <si>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</si>
  <si>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</si>
  <si>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</si>
  <si>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</si>
  <si>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</si>
  <si>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</si>
  <si>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</si>
  <si>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</si>
  <si>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</si>
  <si>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</si>
  <si>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</si>
  <si>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</si>
  <si>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</si>
  <si>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</si>
  <si>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</si>
  <si>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</si>
  <si>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</si>
  <si>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</si>
  <si>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</si>
  <si>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</si>
  <si>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</si>
  <si>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</si>
  <si>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</si>
  <si>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</si>
  <si>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</si>
  <si>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</si>
  <si>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</si>
  <si>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</si>
  <si>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</si>
  <si>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</si>
  <si>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</si>
  <si>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</si>
  <si>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</si>
  <si>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</si>
  <si>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</si>
  <si>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</si>
  <si>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</si>
  <si>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</si>
  <si>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</si>
  <si>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</si>
  <si>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</si>
  <si>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</si>
  <si>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</si>
  <si>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</si>
  <si>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</si>
  <si>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</si>
  <si>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</si>
  <si>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</si>
  <si>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</si>
  <si>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</si>
  <si>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</si>
  <si>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</si>
  <si>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</si>
  <si>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</si>
  <si>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</si>
  <si>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</si>
  <si>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</si>
  <si>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</si>
  <si>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</si>
  <si>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</si>
  <si>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</si>
  <si>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</si>
  <si>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</si>
  <si>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</si>
  <si>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</si>
  <si>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</si>
  <si>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</si>
  <si>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</si>
  <si>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</si>
  <si>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</si>
  <si>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</si>
  <si>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</si>
  <si>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</si>
  <si>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</si>
  <si>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</si>
  <si>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</si>
  <si>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</si>
  <si>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</si>
  <si>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</si>
  <si>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</si>
  <si>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</si>
  <si>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</si>
  <si>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</si>
  <si>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</si>
  <si>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</si>
  <si>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</si>
  <si>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</si>
  <si>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</si>
  <si>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</si>
  <si>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</si>
  <si>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</si>
  <si>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</si>
  <si>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</si>
  <si>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</si>
  <si>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</si>
  <si>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</si>
  <si>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</si>
  <si>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</si>
  <si>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</si>
  <si>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</si>
  <si>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</si>
  <si>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</si>
  <si>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</si>
  <si>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</si>
  <si>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</si>
  <si>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</si>
  <si>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</si>
  <si>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</si>
  <si>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</si>
  <si>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</si>
  <si>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</si>
  <si>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</si>
  <si>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</si>
  <si>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</si>
  <si>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</si>
  <si>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</si>
  <si>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</si>
  <si>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</si>
  <si>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</si>
  <si>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</si>
  <si>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</si>
  <si>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</si>
  <si>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</si>
  <si>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</si>
  <si>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</si>
  <si>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</si>
  <si>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</si>
  <si>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</si>
  <si>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</si>
  <si>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</si>
  <si>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</si>
  <si>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</si>
  <si>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</si>
  <si>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</si>
  <si>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</si>
  <si>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</si>
  <si>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</si>
  <si>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</si>
  <si>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</si>
  <si>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</si>
  <si>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</si>
  <si>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</si>
  <si>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</si>
  <si>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</si>
  <si>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</si>
  <si>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</si>
  <si>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</si>
  <si>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</si>
  <si>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</si>
  <si>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</si>
  <si>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</si>
  <si>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</si>
  <si>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</si>
  <si>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</si>
  <si>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</si>
  <si>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</si>
  <si>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</si>
  <si>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</si>
  <si>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</si>
  <si>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</si>
  <si>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</si>
  <si>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</si>
  <si>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</si>
  <si>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</si>
  <si>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</si>
  <si>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</si>
  <si>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</si>
  <si>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</si>
  <si>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</si>
  <si>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</si>
  <si>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</si>
  <si>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</si>
  <si>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</si>
  <si>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</si>
  <si>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</si>
  <si>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</si>
  <si>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</si>
  <si>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</si>
  <si>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</si>
  <si>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</si>
  <si>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</si>
  <si>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</si>
  <si>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</si>
  <si>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</si>
  <si>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</si>
  <si>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</si>
  <si>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</si>
  <si>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</si>
  <si>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</si>
  <si>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</si>
  <si>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</si>
  <si>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</si>
  <si>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</si>
  <si>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</si>
  <si>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</si>
  <si>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</si>
  <si>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</si>
  <si>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</si>
  <si>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</si>
  <si>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</si>
  <si>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</si>
  <si>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</si>
  <si>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</si>
  <si>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</si>
  <si>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</si>
  <si>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</si>
  <si>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</si>
  <si>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</si>
  <si>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</si>
  <si>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</si>
  <si>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</si>
  <si>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</si>
  <si>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</si>
  <si>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</si>
  <si>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</si>
  <si>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</si>
  <si>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</si>
  <si>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</si>
  <si>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</si>
  <si>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</si>
  <si>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</si>
  <si>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</si>
  <si>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</si>
  <si>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</si>
  <si>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</si>
  <si>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</si>
  <si>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</si>
  <si>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</si>
  <si>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</si>
  <si>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</si>
  <si>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</si>
  <si>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</si>
  <si>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</si>
  <si>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</si>
  <si>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</si>
  <si>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</si>
  <si>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</si>
  <si>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</si>
  <si>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</si>
  <si>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</si>
  <si>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</si>
  <si>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</si>
  <si>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</si>
  <si>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</si>
  <si>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</si>
  <si>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</si>
  <si>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</si>
  <si>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</si>
  <si>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</si>
  <si>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</si>
  <si>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</si>
  <si>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</si>
  <si>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</si>
  <si>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</si>
  <si>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</si>
  <si>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</si>
  <si>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</si>
  <si>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</si>
  <si>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</si>
  <si>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</si>
  <si>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</si>
  <si>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</si>
  <si>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</si>
  <si>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</si>
  <si>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</si>
  <si>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</si>
  <si>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</si>
  <si>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</si>
  <si>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</si>
  <si>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</si>
  <si>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</si>
  <si>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</si>
  <si>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</si>
  <si>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</si>
  <si>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</si>
  <si>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</si>
  <si>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</si>
  <si>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</si>
  <si>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</si>
  <si>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</si>
  <si>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</si>
  <si>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</si>
  <si>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</si>
  <si>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</si>
  <si>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</si>
  <si>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</si>
  <si>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</si>
  <si>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</si>
  <si>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</si>
  <si>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</si>
  <si>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</si>
  <si>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</si>
  <si>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</si>
  <si>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</si>
  <si>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</si>
  <si>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</si>
  <si>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</si>
  <si>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</si>
  <si>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</si>
  <si>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</si>
  <si>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</si>
  <si>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</si>
  <si>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</si>
  <si>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</si>
  <si>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</si>
  <si>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</si>
  <si>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</si>
  <si>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</si>
  <si>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</si>
  <si>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</si>
  <si>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</si>
  <si>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</si>
  <si>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</si>
  <si>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</si>
  <si>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</si>
  <si>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</si>
  <si>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</si>
  <si>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</si>
  <si>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</si>
  <si>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</si>
  <si>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</si>
  <si>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</si>
  <si>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</si>
  <si>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</si>
  <si>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</si>
  <si>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</si>
  <si>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</si>
  <si>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</si>
  <si>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</si>
  <si>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</si>
  <si>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</si>
  <si>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</si>
  <si>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</si>
  <si>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</si>
  <si>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</si>
  <si>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</si>
  <si>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</si>
  <si>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</si>
  <si>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</si>
  <si>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</si>
  <si>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</si>
  <si>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</si>
  <si>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</si>
  <si>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</si>
  <si>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</si>
  <si>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</si>
  <si>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</si>
  <si>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</si>
  <si>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</si>
  <si>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</si>
  <si>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</si>
  <si>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</si>
  <si>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</si>
  <si>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</si>
  <si>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</si>
  <si>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</si>
  <si>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</si>
  <si>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</si>
  <si>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</si>
  <si>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</si>
  <si>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</si>
  <si>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</si>
  <si>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</si>
  <si>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</si>
  <si>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</si>
  <si>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</si>
  <si>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</si>
  <si>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</si>
  <si>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</si>
  <si>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</si>
  <si>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</si>
  <si>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</si>
  <si>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</si>
  <si>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</si>
  <si>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</si>
  <si>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</si>
  <si>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</si>
  <si>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</si>
  <si>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</si>
  <si>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</si>
  <si>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</si>
  <si>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</si>
  <si>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</si>
  <si>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</si>
  <si>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</si>
  <si>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</si>
  <si>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</si>
  <si>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</si>
  <si>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</si>
  <si>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</si>
  <si>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</si>
  <si>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</si>
  <si>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</si>
  <si>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</si>
  <si>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</si>
  <si>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</si>
  <si>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</si>
  <si>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</si>
  <si>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</si>
  <si>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</si>
  <si>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</si>
  <si>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</si>
  <si>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</si>
  <si>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</si>
  <si>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</si>
  <si>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</si>
  <si>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</si>
  <si>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</si>
  <si>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</si>
  <si>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</si>
  <si>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</si>
  <si>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</si>
  <si>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</si>
  <si>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</si>
  <si>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</si>
  <si>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</si>
  <si>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</si>
  <si>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</si>
  <si>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</si>
  <si>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</si>
  <si>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</si>
  <si>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</si>
  <si>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</si>
  <si>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</si>
  <si>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</si>
  <si>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</si>
  <si>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</si>
  <si>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</si>
  <si>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</si>
  <si>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</si>
  <si>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</si>
  <si>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</si>
  <si>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</si>
  <si>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</si>
  <si>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</si>
  <si>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</si>
  <si>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</si>
  <si>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</si>
  <si>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</si>
  <si>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</si>
  <si>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</si>
  <si>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</si>
  <si>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</si>
  <si>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</si>
  <si>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</si>
  <si>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</si>
  <si>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</si>
  <si>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</si>
  <si>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</si>
  <si>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</si>
  <si>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</si>
  <si>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</si>
  <si>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</si>
  <si>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</si>
  <si>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</si>
  <si>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</si>
  <si>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</si>
  <si>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</si>
  <si>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</si>
  <si>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</si>
  <si>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</si>
  <si>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</si>
  <si>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</si>
  <si>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</si>
  <si>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</si>
  <si>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</si>
  <si>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</si>
  <si>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</si>
  <si>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</si>
  <si>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</si>
  <si>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</si>
  <si>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</si>
  <si>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</si>
  <si>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</si>
  <si>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</si>
  <si>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</si>
  <si>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</si>
  <si>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</si>
  <si>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</si>
  <si>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</si>
  <si>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</si>
  <si>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</si>
  <si>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</si>
  <si>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</si>
  <si>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</si>
  <si>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</si>
  <si>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</si>
  <si>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</si>
  <si>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</si>
  <si>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</si>
  <si>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</si>
  <si>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</si>
  <si>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</si>
  <si>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</si>
  <si>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</si>
  <si>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</si>
  <si>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</si>
  <si>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</si>
  <si>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</si>
  <si>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</si>
  <si>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</si>
  <si>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</si>
  <si>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</si>
  <si>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</si>
  <si>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</si>
  <si>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</si>
  <si>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</si>
  <si>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</si>
  <si>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</si>
  <si>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</si>
  <si>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</si>
  <si>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</si>
  <si>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</si>
  <si>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</si>
  <si>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</si>
  <si>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</si>
  <si>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</si>
  <si>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</si>
  <si>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</si>
  <si>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</si>
  <si>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</si>
  <si>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</si>
  <si>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</si>
  <si>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</si>
  <si>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</si>
  <si>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</si>
  <si>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</si>
  <si>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</si>
  <si>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</si>
  <si>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</si>
  <si>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</si>
  <si>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</si>
  <si>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</si>
  <si>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</si>
  <si>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</si>
  <si>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</si>
  <si>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</si>
  <si>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</si>
  <si>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</si>
  <si>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</si>
  <si>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</si>
  <si>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</si>
  <si>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</si>
  <si>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</si>
  <si>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</si>
  <si>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</si>
  <si>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</si>
  <si>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</si>
  <si>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</si>
  <si>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</si>
  <si>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</si>
  <si>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</si>
  <si>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</si>
  <si>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</si>
  <si>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</si>
  <si>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</si>
  <si>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</si>
  <si>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</si>
  <si>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</si>
  <si>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</si>
  <si>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</si>
  <si>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</si>
  <si>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</si>
  <si>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</si>
  <si>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</si>
  <si>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</si>
  <si>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</si>
  <si>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</si>
  <si>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</si>
  <si>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</si>
  <si>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</si>
  <si>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</si>
  <si>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</si>
  <si>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</si>
  <si>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</si>
  <si>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</si>
  <si>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</si>
  <si>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</si>
  <si>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</si>
  <si>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</si>
  <si>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</si>
  <si>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</si>
  <si>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</si>
  <si>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</si>
  <si>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</si>
  <si>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</si>
  <si>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</si>
  <si>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</si>
  <si>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</si>
  <si>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</si>
  <si>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</si>
  <si>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</si>
  <si>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</si>
  <si>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</si>
  <si>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</si>
  <si>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</si>
  <si>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</si>
  <si>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</si>
  <si>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</si>
  <si>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</si>
  <si>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</si>
  <si>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</si>
  <si>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</si>
  <si>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</si>
  <si>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</si>
  <si>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</si>
  <si>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</si>
  <si>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</si>
  <si>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</si>
  <si>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</si>
  <si>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</si>
  <si>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</si>
  <si>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</si>
  <si>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</si>
  <si>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</si>
  <si>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</si>
  <si>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</si>
  <si>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</si>
  <si>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</si>
  <si>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</si>
  <si>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</si>
  <si>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</si>
  <si>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</si>
  <si>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</si>
  <si>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</si>
  <si>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</si>
  <si>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</si>
  <si>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</si>
  <si>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</si>
  <si>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</si>
  <si>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</si>
  <si>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</si>
  <si>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</si>
  <si>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</si>
  <si>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</si>
  <si>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</si>
  <si>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</si>
  <si>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</si>
  <si>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</si>
  <si>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</si>
  <si>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</si>
  <si>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</si>
  <si>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</si>
  <si>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</si>
  <si>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</si>
  <si>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</si>
  <si>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</si>
  <si>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</si>
  <si>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</si>
  <si>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</si>
  <si>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</si>
  <si>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</si>
  <si>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</si>
  <si>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</si>
  <si>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</si>
  <si>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</si>
  <si>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</si>
  <si>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</si>
  <si>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</si>
  <si>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</si>
  <si>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</si>
  <si>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</si>
  <si>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</si>
  <si>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</si>
  <si>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</si>
  <si>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</si>
  <si>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</si>
  <si>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</si>
  <si>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</si>
  <si>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</si>
  <si>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</si>
  <si>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</si>
  <si>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</si>
  <si>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</si>
  <si>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</si>
  <si>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</si>
  <si>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</si>
  <si>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</si>
  <si>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</si>
  <si>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</si>
  <si>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</si>
  <si>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</si>
  <si>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</si>
  <si>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</si>
  <si>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</si>
  <si>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</si>
  <si>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</si>
  <si>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</si>
  <si>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</si>
  <si>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</si>
  <si>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</si>
  <si>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</si>
  <si>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</si>
  <si>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</si>
  <si>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</si>
  <si>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</si>
  <si>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</si>
  <si>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</si>
  <si>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</si>
  <si>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</si>
  <si>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</si>
  <si>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</si>
  <si>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</si>
  <si>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</si>
  <si>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</si>
  <si>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</si>
  <si>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</si>
  <si>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</si>
  <si>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</si>
  <si>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</si>
  <si>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</si>
  <si>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</si>
  <si>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</si>
  <si>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</si>
  <si>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</si>
  <si>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</si>
  <si>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</si>
  <si>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</si>
  <si>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</si>
  <si>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</si>
  <si>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</si>
  <si>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</si>
  <si>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</si>
  <si>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</si>
  <si>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</si>
  <si>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</si>
  <si>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</si>
  <si>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</si>
  <si>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</si>
  <si>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</si>
  <si>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</si>
  <si>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</si>
  <si>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</si>
  <si>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</si>
  <si>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</si>
  <si>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</si>
  <si>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</si>
  <si>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</si>
  <si>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</si>
  <si>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</si>
  <si>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</si>
  <si>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</si>
  <si>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</si>
  <si>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</si>
  <si>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</si>
  <si>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</si>
  <si>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</si>
  <si>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</si>
  <si>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</si>
  <si>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</si>
  <si>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</si>
  <si>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</si>
  <si>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</si>
  <si>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</si>
  <si>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</si>
  <si>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</si>
  <si>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</si>
  <si>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</si>
  <si>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</si>
  <si>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</si>
  <si>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</si>
  <si>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</si>
  <si>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</si>
  <si>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</si>
  <si>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</si>
  <si>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</si>
  <si>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</si>
  <si>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</si>
  <si>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</si>
  <si>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</si>
  <si>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</si>
  <si>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</si>
  <si>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</si>
  <si>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</si>
  <si>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</si>
  <si>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</si>
  <si>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</si>
  <si>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</si>
  <si>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</si>
  <si>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</si>
  <si>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</si>
  <si>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</si>
  <si>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</si>
  <si>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</si>
  <si>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</si>
  <si>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</si>
  <si>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</si>
  <si>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</si>
  <si>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</si>
  <si>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</si>
  <si>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</si>
  <si>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</si>
  <si>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</si>
  <si>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</si>
  <si>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</si>
  <si>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</si>
  <si>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</si>
  <si>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</si>
  <si>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</si>
  <si>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</si>
  <si>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</si>
  <si>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</si>
  <si>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</si>
  <si>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</si>
  <si>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</si>
  <si>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</si>
  <si>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</si>
  <si>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</si>
  <si>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</si>
  <si>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</si>
  <si>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</si>
  <si>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</si>
  <si>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</si>
  <si>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</si>
  <si>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</si>
  <si>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</si>
  <si>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</si>
  <si>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</si>
  <si>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</si>
  <si>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</si>
  <si>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</si>
  <si>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</si>
  <si>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</si>
  <si>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</si>
  <si>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</si>
  <si>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</si>
  <si>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</si>
  <si>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</si>
  <si>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</si>
  <si>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</si>
  <si>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</si>
  <si>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</si>
  <si>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</si>
  <si>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</si>
  <si>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</si>
  <si>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</si>
  <si>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</si>
  <si>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</si>
  <si>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</si>
  <si>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</si>
  <si>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</si>
  <si>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</si>
  <si>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</si>
  <si>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</si>
  <si>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</si>
  <si>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</si>
  <si>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</si>
  <si>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</si>
  <si>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</si>
  <si>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</si>
  <si>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</si>
  <si>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</si>
  <si>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</si>
  <si>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</si>
  <si>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</si>
  <si>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</si>
  <si>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</si>
  <si>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</si>
  <si>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</si>
  <si>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</si>
  <si>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</si>
  <si>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</si>
  <si>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</si>
  <si>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</si>
  <si>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</si>
  <si>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</si>
  <si>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</si>
  <si>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</si>
  <si>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</si>
  <si>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</si>
  <si>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</si>
  <si>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</si>
  <si>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</si>
  <si>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</si>
  <si>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</si>
  <si>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</si>
  <si>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</si>
  <si>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</si>
  <si>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</si>
  <si>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</si>
  <si>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</si>
  <si>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</si>
  <si>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</si>
  <si>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</si>
  <si>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</si>
  <si>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</si>
  <si>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</si>
  <si>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</si>
  <si>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</si>
  <si>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</si>
  <si>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</si>
  <si>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</si>
  <si>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</si>
  <si>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</si>
  <si>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</si>
  <si>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</si>
  <si>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</si>
  <si>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</si>
  <si>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</si>
  <si>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</si>
  <si>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</si>
  <si>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</si>
  <si>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</si>
  <si>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</si>
  <si>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</si>
  <si>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</si>
  <si>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</si>
  <si>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</si>
  <si>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</si>
  <si>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</si>
  <si>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</si>
  <si>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</si>
  <si>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</si>
  <si>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</si>
  <si>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</si>
  <si>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</si>
  <si>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</si>
  <si>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</si>
  <si>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</si>
  <si>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</si>
  <si>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</si>
  <si>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</si>
  <si>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</si>
  <si>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</si>
  <si>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</si>
  <si>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</si>
  <si>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</si>
  <si>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</si>
  <si>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</si>
  <si>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</si>
  <si>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</si>
  <si>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</si>
  <si>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</si>
  <si>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</si>
  <si>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</si>
  <si>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</si>
  <si>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</si>
  <si>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</si>
  <si>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</si>
  <si>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</si>
  <si>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</si>
  <si>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</si>
  <si>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</si>
  <si>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</si>
  <si>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</si>
  <si>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</si>
  <si>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</si>
  <si>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</si>
  <si>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</si>
  <si>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</si>
  <si>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</si>
  <si>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</si>
  <si>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</si>
  <si>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</si>
  <si>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</si>
  <si>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</si>
  <si>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</si>
  <si>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</si>
  <si>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</si>
  <si>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</si>
  <si>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</si>
  <si>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</si>
  <si>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</si>
  <si>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</si>
  <si>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</si>
  <si>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</si>
  <si>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</si>
  <si>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</si>
  <si>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</si>
  <si>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</si>
  <si>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</si>
  <si>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</si>
  <si>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</si>
  <si>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</si>
  <si>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</si>
  <si>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</si>
  <si>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</si>
  <si>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</si>
  <si>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</si>
  <si>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</si>
  <si>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</si>
  <si>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</si>
  <si>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</si>
  <si>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</si>
  <si>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</si>
  <si>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</si>
  <si>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</si>
  <si>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</si>
  <si>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</si>
  <si>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</si>
  <si>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</si>
  <si>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</si>
  <si>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</si>
  <si>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</si>
  <si>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</si>
  <si>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</si>
  <si>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</si>
  <si>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</si>
  <si>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</si>
  <si>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</si>
  <si>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</si>
  <si>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</si>
  <si>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</si>
  <si>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</si>
  <si>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</si>
  <si>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</si>
  <si>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</si>
  <si>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</si>
  <si>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</si>
  <si>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</si>
  <si>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</si>
  <si>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</si>
  <si>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</si>
  <si>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</si>
  <si>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</si>
  <si>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</si>
  <si>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</si>
  <si>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</si>
  <si>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</si>
  <si>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</si>
  <si>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</si>
  <si>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</si>
  <si>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</si>
  <si>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</si>
  <si>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</si>
  <si>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</si>
  <si>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</si>
  <si>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</si>
  <si>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</si>
  <si>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</si>
  <si>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</si>
  <si>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</si>
  <si>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</si>
  <si>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</si>
  <si>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</si>
  <si>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</si>
  <si>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</si>
  <si>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</si>
  <si>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</si>
  <si>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</si>
  <si>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</si>
  <si>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</si>
  <si>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</si>
  <si>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</si>
  <si>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</si>
  <si>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</si>
  <si>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</si>
  <si>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</si>
  <si>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</si>
  <si>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</si>
  <si>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</si>
  <si>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</si>
  <si>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</si>
  <si>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</si>
  <si>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</si>
  <si>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</si>
  <si>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</si>
  <si>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</si>
  <si>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</si>
  <si>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</si>
  <si>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</si>
  <si>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</si>
  <si>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</si>
  <si>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</si>
  <si>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</si>
  <si>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</si>
  <si>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</si>
  <si>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</si>
  <si>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</si>
  <si>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</si>
  <si>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</si>
  <si>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</si>
  <si>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</si>
  <si>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</si>
  <si>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</si>
  <si>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</si>
  <si>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</si>
  <si>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</si>
  <si>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</si>
  <si>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</si>
  <si>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</si>
  <si>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</si>
  <si>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</si>
  <si>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</si>
  <si>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</si>
  <si>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</si>
  <si>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</si>
  <si>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</si>
  <si>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</si>
  <si>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</si>
  <si>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</si>
  <si>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</si>
  <si>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</si>
  <si>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</si>
  <si>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</si>
  <si>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</si>
  <si>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</si>
  <si>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</si>
  <si>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</si>
  <si>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</si>
  <si>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</si>
  <si>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</si>
  <si>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</si>
  <si>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</si>
  <si>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</si>
  <si>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</si>
  <si>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</si>
  <si>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</si>
  <si>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</si>
  <si>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</si>
  <si>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</si>
  <si>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</si>
  <si>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</si>
  <si>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</si>
  <si>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</si>
  <si>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</si>
  <si>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</si>
  <si>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</si>
  <si>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</si>
  <si>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</si>
  <si>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</si>
  <si>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</si>
  <si>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</si>
  <si>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</si>
  <si>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</si>
  <si>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</si>
  <si>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</si>
  <si>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</si>
  <si>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</si>
  <si>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</si>
  <si>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</si>
  <si>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</si>
  <si>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</si>
  <si>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</si>
  <si>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</si>
  <si>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</si>
  <si>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</si>
  <si>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</si>
  <si>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</si>
  <si>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</si>
  <si>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</si>
  <si>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</si>
  <si>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</si>
  <si>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</si>
  <si>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</si>
  <si>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</si>
  <si>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</si>
  <si>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</si>
  <si>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</si>
  <si>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</si>
  <si>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</si>
  <si>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</si>
  <si>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</si>
  <si>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</si>
  <si>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</si>
  <si>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</si>
  <si>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</si>
  <si>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</si>
  <si>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</si>
  <si>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</si>
  <si>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</si>
  <si>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</si>
  <si>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</si>
  <si>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</si>
  <si>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</si>
  <si>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</si>
  <si>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</si>
  <si>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</si>
  <si>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</si>
  <si>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</si>
  <si>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</si>
  <si>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</si>
  <si>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</si>
  <si>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</si>
  <si>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</si>
  <si>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</si>
  <si>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</si>
  <si>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</si>
  <si>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</si>
  <si>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</si>
  <si>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</si>
  <si>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</si>
  <si>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</si>
  <si>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</si>
  <si>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</si>
  <si>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</si>
  <si>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</si>
  <si>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</si>
  <si>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</si>
  <si>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</si>
  <si>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</si>
  <si>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</si>
  <si>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</si>
  <si>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</si>
  <si>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</si>
  <si>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</si>
  <si>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</si>
  <si>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</si>
  <si>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</si>
  <si>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</si>
  <si>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</si>
  <si>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</si>
  <si>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</si>
  <si>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</si>
  <si>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</si>
  <si>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</si>
  <si>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</si>
  <si>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</si>
  <si>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</si>
  <si>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</si>
  <si>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</si>
  <si>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</si>
  <si>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</si>
  <si>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</si>
  <si>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</si>
  <si>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</si>
  <si>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</si>
  <si>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</si>
  <si>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</si>
  <si>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</si>
  <si>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</si>
  <si>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</si>
  <si>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</si>
  <si>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</si>
  <si>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</si>
  <si>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</si>
  <si>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</si>
  <si>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</si>
  <si>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</si>
  <si>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</si>
  <si>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</si>
  <si>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</si>
  <si>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</si>
  <si>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</si>
  <si>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</si>
  <si>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</si>
  <si>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</si>
  <si>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</si>
  <si>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</si>
  <si>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</si>
  <si>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</si>
  <si>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</si>
  <si>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</si>
  <si>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</si>
  <si>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</si>
  <si>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</si>
  <si>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</si>
  <si>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</si>
  <si>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</si>
  <si>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</si>
  <si>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</si>
  <si>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</si>
  <si>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</si>
  <si>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</si>
  <si>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</si>
  <si>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</si>
  <si>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</si>
  <si>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</si>
  <si>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</si>
  <si>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</si>
  <si>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</si>
  <si>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</si>
  <si>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</si>
  <si>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</si>
  <si>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</si>
  <si>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</si>
  <si>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</si>
  <si>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</si>
  <si>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</si>
  <si>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</si>
  <si>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</si>
  <si>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</si>
  <si>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</si>
  <si>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</si>
  <si>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</si>
  <si>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</si>
  <si>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</si>
  <si>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</si>
  <si>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</si>
  <si>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</si>
  <si>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</si>
  <si>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</si>
  <si>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</si>
  <si>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</si>
  <si>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</si>
  <si>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</si>
  <si>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</si>
  <si>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</si>
  <si>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</si>
  <si>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</si>
  <si>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</si>
  <si>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</si>
  <si>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</si>
  <si>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</si>
  <si>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</si>
  <si>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</si>
  <si>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</si>
  <si>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</si>
  <si>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</si>
  <si>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</si>
  <si>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</si>
  <si>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</si>
  <si>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</si>
  <si>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</si>
  <si>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</si>
  <si>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</si>
  <si>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</si>
  <si>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</si>
  <si>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</si>
  <si>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</si>
  <si>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</si>
  <si>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</si>
  <si>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</si>
  <si>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</si>
  <si>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</si>
  <si>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</si>
  <si>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</si>
  <si>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</si>
  <si>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</si>
  <si>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</si>
  <si>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</si>
  <si>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</si>
  <si>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</si>
  <si>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</si>
  <si>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</si>
  <si>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</si>
  <si>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</si>
  <si>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</si>
  <si>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</si>
  <si>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</si>
  <si>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</si>
  <si>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</si>
  <si>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</si>
  <si>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</si>
  <si>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</si>
  <si>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</si>
  <si>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</si>
  <si>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</si>
  <si>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</si>
  <si>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</si>
  <si>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</si>
  <si>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</si>
  <si>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</si>
  <si>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</si>
  <si>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</si>
  <si>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</si>
  <si>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</si>
  <si>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</si>
  <si>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</si>
  <si>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</si>
  <si>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</si>
  <si>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</si>
  <si>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</si>
  <si>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</si>
  <si>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</si>
  <si>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</si>
  <si>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</si>
  <si>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</si>
  <si>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</si>
  <si>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</si>
  <si>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</si>
  <si>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</si>
  <si>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</si>
  <si>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</si>
  <si>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</si>
  <si>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</si>
  <si>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</si>
  <si>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</si>
  <si>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</si>
  <si>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</si>
  <si>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</si>
  <si>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</si>
  <si>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</si>
  <si>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</si>
  <si>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</si>
  <si>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</si>
  <si>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</si>
  <si>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</si>
  <si>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</si>
  <si>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</si>
  <si>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</si>
  <si>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</si>
  <si>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</si>
  <si>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</si>
  <si>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</si>
  <si>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</si>
  <si>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</si>
  <si>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</si>
  <si>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</si>
  <si>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</si>
  <si>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</si>
  <si>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</si>
  <si>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</si>
  <si>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</si>
  <si>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</si>
  <si>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</si>
  <si>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</si>
  <si>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</si>
  <si>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</si>
  <si>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</si>
  <si>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</si>
  <si>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</si>
  <si>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</si>
  <si>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</si>
  <si>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</si>
  <si>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</si>
  <si>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</si>
  <si>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</si>
  <si>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</si>
  <si>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</si>
  <si>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</si>
  <si>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</si>
  <si>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</si>
  <si>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</si>
  <si>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</si>
  <si>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</si>
  <si>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</si>
  <si>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</si>
  <si>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</si>
  <si>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</si>
  <si>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</si>
  <si>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</si>
  <si>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</si>
  <si>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</si>
  <si>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</si>
  <si>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</si>
  <si>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</si>
  <si>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</si>
  <si>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</si>
  <si>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</si>
  <si>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</si>
  <si>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</si>
  <si>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</si>
  <si>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</si>
  <si>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</si>
  <si>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</si>
  <si>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</si>
  <si>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</si>
  <si>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</si>
  <si>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</si>
  <si>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</si>
  <si>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</si>
  <si>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</si>
  <si>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</si>
  <si>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</si>
  <si>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</si>
  <si>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</si>
  <si>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</si>
  <si>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</si>
  <si>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</si>
  <si>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</si>
  <si>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</si>
  <si>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</si>
  <si>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</si>
  <si>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</si>
  <si>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</si>
  <si>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</si>
  <si>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</si>
  <si>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</si>
  <si>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</si>
  <si>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</si>
  <si>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</si>
  <si>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</si>
  <si>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</si>
  <si>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</si>
  <si>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</si>
  <si>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</si>
  <si>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</si>
  <si>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</si>
  <si>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</si>
  <si>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</si>
  <si>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</si>
  <si>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</si>
  <si>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</si>
  <si>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</si>
  <si>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</si>
  <si>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</si>
  <si>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</si>
  <si>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</si>
  <si>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</si>
  <si>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</si>
  <si>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</si>
  <si>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</si>
  <si>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</si>
  <si>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</si>
  <si>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</si>
  <si>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</si>
  <si>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</si>
  <si>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</si>
  <si>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</si>
  <si>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</si>
  <si>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</si>
  <si>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</si>
  <si>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</si>
  <si>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</si>
  <si>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</si>
  <si>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</si>
  <si>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</si>
  <si>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</si>
  <si>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</si>
  <si>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</si>
  <si>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</si>
  <si>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</si>
  <si>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</si>
  <si>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</si>
  <si>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</si>
  <si>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</si>
  <si>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</si>
  <si>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</si>
  <si>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</si>
  <si>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</si>
  <si>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</si>
  <si>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</si>
  <si>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</si>
  <si>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</si>
  <si>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</si>
  <si>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</si>
  <si>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</si>
  <si>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</si>
  <si>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</si>
  <si>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</si>
  <si>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</si>
  <si>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</si>
  <si>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</si>
  <si>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</si>
  <si>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</si>
  <si>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</si>
  <si>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</si>
  <si>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</si>
  <si>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</si>
  <si>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</si>
  <si>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</si>
  <si>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</si>
  <si>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</si>
  <si>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</si>
  <si>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</si>
  <si>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</si>
  <si>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</si>
  <si>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</si>
  <si>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</si>
  <si>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</si>
  <si>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</si>
  <si>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</si>
  <si>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</si>
  <si>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</si>
  <si>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</si>
  <si>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</si>
  <si>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</si>
  <si>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</si>
  <si>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</si>
  <si>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</si>
  <si>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</si>
  <si>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</si>
  <si>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</si>
  <si>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</si>
  <si>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</si>
  <si>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</si>
  <si>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</si>
  <si>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</si>
  <si>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</si>
  <si>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</si>
  <si>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</si>
  <si>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</si>
  <si>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</si>
  <si>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</si>
  <si>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</si>
  <si>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</si>
  <si>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</si>
  <si>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</si>
  <si>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</si>
  <si>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</si>
  <si>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</si>
  <si>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</si>
  <si>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</si>
  <si>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</si>
  <si>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</si>
  <si>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</si>
  <si>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</si>
  <si>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</si>
  <si>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</si>
  <si>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</si>
  <si>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</si>
  <si>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</si>
  <si>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</si>
  <si>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</si>
  <si>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</si>
  <si>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</si>
  <si>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</si>
  <si>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</si>
  <si>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</si>
  <si>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</si>
  <si>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</si>
  <si>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</si>
  <si>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</si>
  <si>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</si>
  <si>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</si>
  <si>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</si>
  <si>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</si>
  <si>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</si>
  <si>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</si>
  <si>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</si>
  <si>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</si>
  <si>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</si>
  <si>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</si>
  <si>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</si>
  <si>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</si>
  <si>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</si>
  <si>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</si>
  <si>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</si>
  <si>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</si>
  <si>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</si>
  <si>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</si>
  <si>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</si>
  <si>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</si>
  <si>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</si>
  <si>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</si>
  <si>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</si>
  <si>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</si>
  <si>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</si>
  <si>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</si>
  <si>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</si>
  <si>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</si>
  <si>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</si>
  <si>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</si>
  <si>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</si>
  <si>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</si>
  <si>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</si>
  <si>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</si>
  <si>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</si>
  <si>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</si>
  <si>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</si>
  <si>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</si>
  <si>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</si>
  <si>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</si>
  <si>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</si>
  <si>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</si>
  <si>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</si>
  <si>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</si>
  <si>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</si>
  <si>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</si>
  <si>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</si>
  <si>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</si>
  <si>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</si>
  <si>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</si>
  <si>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</si>
  <si>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</si>
  <si>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</si>
  <si>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</si>
  <si>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</si>
  <si>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</si>
  <si>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</si>
  <si>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</si>
  <si>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</si>
  <si>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</si>
  <si>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</si>
  <si>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</si>
  <si>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</si>
  <si>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</si>
  <si>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</si>
  <si>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</si>
  <si>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</si>
  <si>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</si>
  <si>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</si>
  <si>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</si>
  <si>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</si>
  <si>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</si>
  <si>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</si>
  <si>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</si>
  <si>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</si>
  <si>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</si>
  <si>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</si>
  <si>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</si>
  <si>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</si>
  <si>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</si>
  <si>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</si>
  <si>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</si>
  <si>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</si>
  <si>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</si>
  <si>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</si>
  <si>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</si>
  <si>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</si>
  <si>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</si>
  <si>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</si>
  <si>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</si>
  <si>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</si>
  <si>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</si>
  <si>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</si>
  <si>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</si>
  <si>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</si>
  <si>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</si>
  <si>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</si>
  <si>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</si>
  <si>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</si>
  <si>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</si>
  <si>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</si>
  <si>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</si>
  <si>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</si>
  <si>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</si>
  <si>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</si>
  <si>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</si>
  <si>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</si>
  <si>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</si>
  <si>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</si>
  <si>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</si>
  <si>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</si>
  <si>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</si>
  <si>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</si>
  <si>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</si>
  <si>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</si>
  <si>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</si>
  <si>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</si>
  <si>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</si>
  <si>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</si>
  <si>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</si>
  <si>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</si>
  <si>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</si>
  <si>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</si>
  <si>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</si>
  <si>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</si>
  <si>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</si>
  <si>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</si>
  <si>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</si>
  <si>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</si>
  <si>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</si>
  <si>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</si>
  <si>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</si>
  <si>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</si>
  <si>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</si>
  <si>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</si>
  <si>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</si>
  <si>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</si>
  <si>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</si>
  <si>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</si>
  <si>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</si>
  <si>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</si>
  <si>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</si>
  <si>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</si>
  <si>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</si>
  <si>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</si>
  <si>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</si>
  <si>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</si>
  <si>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</si>
  <si>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</si>
  <si>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</si>
  <si>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</si>
  <si>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</si>
  <si>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</si>
  <si>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</si>
  <si>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</si>
  <si>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</si>
  <si>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</si>
  <si>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</si>
  <si>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</si>
  <si>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</si>
  <si>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</si>
  <si>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</si>
  <si>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</si>
  <si>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</si>
  <si>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</si>
  <si>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</si>
  <si>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</si>
  <si>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</si>
  <si>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</si>
  <si>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</si>
  <si>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</si>
  <si>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</si>
  <si>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</si>
  <si>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</si>
  <si>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</si>
  <si>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</si>
  <si>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</si>
  <si>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</si>
  <si>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</si>
  <si>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</si>
  <si>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</si>
  <si>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</si>
  <si>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</si>
  <si>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</si>
  <si>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</si>
  <si>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</si>
  <si>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</si>
  <si>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</si>
  <si>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</si>
  <si>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</si>
  <si>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</si>
  <si>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</si>
  <si>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</si>
  <si>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</si>
  <si>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</si>
  <si>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</si>
  <si>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</si>
  <si>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</si>
  <si>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</si>
  <si>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</si>
  <si>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</si>
  <si>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</si>
  <si>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</si>
  <si>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</si>
  <si>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</si>
  <si>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</si>
  <si>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</si>
  <si>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</si>
  <si>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</si>
  <si>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</si>
  <si>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</si>
  <si>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</si>
  <si>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</si>
  <si>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</si>
  <si>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</si>
  <si>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</si>
  <si>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</si>
  <si>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</si>
  <si>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</si>
  <si>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</si>
  <si>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</si>
  <si>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</si>
  <si>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</si>
  <si>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</si>
  <si>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</si>
  <si>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</si>
  <si>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</si>
  <si>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</si>
  <si>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</si>
  <si>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</si>
  <si>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</si>
  <si>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</si>
  <si>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</si>
  <si>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</si>
  <si>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</si>
  <si>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</si>
  <si>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</si>
  <si>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</si>
  <si>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</si>
  <si>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</si>
  <si>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</si>
  <si>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</si>
  <si>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</si>
  <si>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</si>
  <si>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</si>
  <si>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</si>
  <si>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</si>
  <si>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</si>
  <si>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</si>
  <si>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</si>
  <si>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</si>
  <si>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</si>
  <si>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</si>
  <si>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</si>
  <si>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</si>
  <si>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</si>
  <si>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</si>
  <si>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</si>
  <si>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</si>
  <si>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</si>
  <si>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</si>
  <si>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</si>
  <si>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</si>
  <si>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</si>
  <si>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</si>
  <si>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</si>
  <si>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</si>
  <si>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</si>
  <si>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</si>
  <si>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</si>
  <si>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</si>
  <si>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</si>
  <si>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</si>
  <si>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</si>
  <si>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</si>
  <si>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</si>
  <si>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</si>
  <si>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</si>
  <si>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</si>
  <si>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</si>
  <si>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</si>
  <si>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</si>
  <si>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</si>
  <si>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</si>
  <si>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</si>
  <si>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</si>
  <si>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</si>
  <si>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</si>
  <si>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</si>
  <si>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</si>
  <si>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</si>
  <si>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</si>
  <si>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</si>
  <si>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</si>
  <si>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</si>
  <si>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</si>
  <si>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</si>
  <si>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</si>
  <si>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</si>
  <si>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</si>
  <si>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</si>
  <si>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</si>
  <si>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</si>
  <si>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</si>
  <si>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</si>
  <si>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</si>
  <si>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</si>
  <si>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</si>
  <si>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</si>
  <si>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</si>
  <si>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</si>
  <si>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</si>
  <si>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</si>
  <si>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</si>
  <si>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</si>
  <si>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</si>
  <si>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</si>
  <si>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</si>
  <si>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</si>
  <si>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</si>
  <si>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</si>
  <si>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</si>
  <si>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</si>
  <si>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</si>
  <si>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</si>
  <si>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</si>
  <si>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</si>
  <si>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</si>
  <si>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</si>
  <si>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</si>
  <si>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</si>
  <si>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</si>
  <si>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</si>
  <si>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</si>
  <si>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</si>
  <si>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</si>
  <si>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</si>
  <si>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</si>
  <si>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</si>
  <si>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</si>
  <si>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</si>
  <si>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</si>
  <si>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</si>
  <si>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</si>
  <si>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</si>
  <si>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</si>
  <si>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</si>
  <si>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</si>
  <si>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</si>
  <si>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</si>
  <si>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</si>
  <si>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</si>
  <si>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</si>
  <si>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</si>
  <si>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</si>
  <si>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</si>
  <si>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</si>
  <si>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</si>
  <si>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</si>
  <si>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</si>
  <si>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</si>
  <si>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</si>
  <si>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</si>
  <si>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</si>
  <si>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</si>
  <si>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</si>
  <si>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</si>
  <si>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</si>
  <si>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</si>
  <si>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</si>
  <si>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</si>
  <si>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</si>
  <si>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</si>
  <si>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</si>
  <si>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</si>
  <si>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</si>
  <si>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</si>
  <si>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</si>
  <si>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</si>
  <si>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</si>
  <si>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</si>
  <si>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</si>
  <si>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</si>
  <si>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</si>
  <si>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</si>
  <si>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</si>
  <si>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</si>
  <si>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</si>
  <si>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</si>
  <si>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</si>
  <si>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</si>
  <si>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</si>
  <si>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</si>
  <si>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</si>
  <si>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</si>
  <si>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</si>
  <si>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</si>
  <si>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</si>
  <si>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</si>
  <si>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</si>
  <si>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</si>
  <si>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</si>
  <si>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</si>
  <si>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</si>
  <si>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</si>
  <si>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</si>
  <si>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</si>
  <si>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</si>
  <si>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</si>
  <si>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</si>
  <si>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</si>
  <si>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</si>
  <si>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</si>
  <si>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</si>
  <si>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</si>
  <si>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</si>
  <si>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</si>
  <si>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</si>
  <si>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</si>
  <si>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</si>
  <si>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</si>
  <si>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</si>
  <si>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</si>
  <si>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</si>
  <si>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</si>
  <si>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</si>
  <si>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</si>
  <si>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</si>
  <si>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</si>
  <si>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</si>
  <si>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</si>
  <si>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</si>
  <si>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</si>
  <si>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</si>
  <si>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</si>
  <si>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</si>
  <si>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</si>
  <si>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</si>
  <si>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</si>
  <si>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</si>
  <si>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</si>
  <si>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</si>
  <si>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</si>
  <si>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</si>
  <si>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</si>
  <si>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</si>
  <si>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</si>
  <si>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</si>
  <si>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</si>
  <si>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</si>
  <si>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</si>
  <si>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</si>
  <si>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</si>
  <si>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</si>
  <si>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</si>
  <si>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</si>
  <si>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</si>
  <si>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</si>
  <si>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</si>
  <si>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</si>
  <si>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</si>
  <si>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</si>
  <si>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</si>
  <si>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</si>
  <si>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</si>
  <si>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</si>
  <si>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</si>
  <si>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</si>
  <si>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</si>
  <si>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</si>
  <si>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</si>
  <si>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</si>
  <si>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</si>
  <si>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</si>
  <si>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</si>
  <si>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</si>
  <si>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</si>
  <si>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</si>
  <si>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</si>
  <si>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</si>
  <si>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</si>
  <si>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</si>
  <si>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</si>
  <si>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</si>
  <si>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</si>
  <si>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</si>
  <si>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</si>
  <si>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</si>
  <si>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</si>
  <si>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</si>
  <si>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</si>
  <si>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</si>
  <si>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</si>
  <si>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</si>
  <si>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</si>
  <si>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</si>
  <si>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</si>
  <si>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</si>
  <si>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</si>
  <si>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</si>
  <si>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</si>
  <si>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</si>
  <si>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</si>
  <si>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</si>
  <si>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</si>
  <si>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</si>
  <si>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</si>
  <si>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</si>
  <si>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</si>
  <si>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</si>
  <si>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</si>
  <si>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</si>
  <si>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</si>
  <si>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</si>
  <si>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</si>
  <si>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</si>
  <si>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</si>
  <si>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</si>
  <si>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</si>
  <si>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</si>
  <si>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</si>
  <si>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</si>
  <si>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</si>
  <si>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</si>
  <si>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</si>
  <si>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</si>
  <si>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</si>
  <si>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</si>
  <si>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</si>
  <si>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</si>
  <si>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</si>
  <si>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</si>
  <si>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</si>
  <si>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</si>
  <si>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</si>
  <si>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</si>
  <si>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</si>
  <si>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</si>
  <si>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</si>
  <si>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</si>
  <si>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</si>
  <si>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</si>
  <si>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</si>
  <si>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</si>
  <si>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</si>
  <si>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</si>
  <si>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</si>
  <si>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</si>
  <si>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</si>
  <si>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</si>
  <si>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</si>
  <si>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</si>
  <si>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</si>
  <si>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</si>
  <si>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</si>
  <si>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</si>
  <si>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</si>
  <si>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</si>
  <si>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</si>
  <si>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</si>
  <si>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</si>
  <si>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</si>
  <si>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</si>
  <si>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</si>
  <si>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</si>
  <si>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</si>
  <si>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</si>
  <si>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</si>
  <si>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</si>
  <si>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</si>
  <si>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</si>
  <si>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</si>
  <si>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</si>
  <si>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</si>
  <si>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</si>
  <si>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</si>
  <si>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</si>
  <si>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</si>
  <si>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</si>
  <si>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</si>
  <si>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</si>
  <si>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</si>
  <si>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</si>
  <si>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</si>
  <si>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</si>
  <si>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</si>
  <si>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</si>
  <si>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</si>
  <si>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</si>
  <si>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</si>
  <si>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</si>
  <si>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</si>
  <si>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</si>
  <si>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</si>
  <si>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</si>
  <si>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</si>
  <si>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</si>
  <si>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</si>
  <si>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</si>
  <si>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</si>
  <si>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</si>
  <si>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</si>
  <si>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</si>
  <si>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</si>
  <si>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</si>
  <si>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</si>
  <si>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</si>
  <si>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</si>
  <si>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</si>
  <si>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</si>
  <si>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</si>
  <si>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</si>
  <si>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</si>
  <si>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</si>
  <si>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</si>
  <si>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</si>
  <si>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</si>
  <si>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</si>
  <si>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</si>
  <si>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</si>
  <si>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</si>
  <si>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</si>
  <si>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</si>
  <si>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</si>
  <si>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</si>
  <si>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</si>
  <si>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</si>
  <si>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</si>
  <si>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</si>
  <si>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</si>
  <si>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</si>
  <si>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</si>
  <si>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</si>
  <si>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</si>
  <si>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</si>
  <si>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</si>
  <si>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</si>
  <si>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</si>
  <si>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</si>
  <si>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</si>
  <si>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</si>
  <si>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</si>
  <si>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</si>
  <si>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</si>
  <si>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</si>
  <si>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</si>
  <si>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</si>
  <si>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</si>
  <si>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</si>
  <si>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</si>
  <si>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</si>
  <si>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</si>
  <si>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</si>
  <si>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</si>
  <si>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</si>
  <si>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</si>
  <si>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</si>
  <si>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</si>
  <si>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</si>
  <si>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</si>
  <si>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</si>
  <si>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</si>
  <si>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</si>
  <si>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</si>
  <si>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</si>
  <si>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</si>
  <si>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</si>
  <si>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</si>
  <si>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</si>
  <si>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</si>
  <si>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</si>
  <si>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</si>
  <si>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</si>
  <si>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</si>
  <si>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</si>
  <si>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</si>
  <si>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</si>
  <si>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</si>
  <si>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</si>
  <si>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</si>
  <si>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</si>
  <si>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</si>
  <si>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</si>
  <si>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</si>
  <si>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</si>
  <si>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</si>
  <si>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</si>
  <si>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</si>
  <si>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</si>
  <si>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</si>
  <si>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</si>
  <si>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</si>
  <si>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</si>
  <si>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</si>
  <si>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</si>
  <si>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</si>
  <si>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</si>
  <si>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</si>
  <si>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</si>
  <si>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</si>
  <si>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</si>
  <si>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</si>
  <si>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</si>
  <si>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</si>
  <si>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</si>
  <si>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</si>
  <si>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</si>
  <si>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</si>
  <si>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</si>
  <si>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</si>
  <si>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</si>
  <si>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</si>
  <si>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</si>
  <si>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</si>
  <si>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</si>
  <si>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</si>
  <si>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</si>
  <si>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</si>
  <si>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</si>
  <si>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</si>
  <si>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</si>
  <si>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</si>
  <si>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</si>
  <si>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</si>
  <si>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</si>
  <si>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</si>
  <si>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</si>
  <si>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</si>
  <si>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</si>
  <si>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</si>
  <si>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</si>
  <si>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</si>
  <si>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</si>
  <si>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</si>
  <si>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</si>
  <si>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</si>
  <si>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</si>
  <si>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</si>
  <si>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</si>
  <si>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</si>
  <si>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</si>
  <si>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</si>
  <si>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</si>
  <si>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</si>
  <si>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</si>
  <si>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</si>
  <si>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</si>
  <si>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</si>
  <si>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</si>
  <si>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</si>
  <si>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</si>
  <si>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</si>
  <si>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</si>
  <si>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</si>
  <si>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</si>
  <si>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</si>
  <si>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</si>
  <si>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</si>
  <si>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</si>
  <si>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</si>
  <si>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</si>
  <si>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</si>
  <si>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</si>
  <si>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</si>
  <si>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</si>
  <si>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</si>
  <si>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</si>
  <si>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</si>
  <si>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</si>
  <si>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</si>
  <si>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</si>
  <si>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</si>
  <si>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</si>
  <si>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</si>
  <si>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</si>
  <si>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</si>
  <si>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</si>
  <si>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</si>
  <si>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</si>
  <si>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</si>
  <si>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</si>
  <si>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</si>
  <si>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</si>
  <si>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</si>
  <si>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</si>
  <si>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</si>
  <si>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</si>
  <si>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</si>
  <si>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</si>
  <si>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</si>
  <si>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</si>
  <si>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</si>
  <si>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</si>
  <si>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</si>
  <si>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</si>
  <si>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</si>
  <si>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</si>
  <si>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</si>
  <si>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</si>
  <si>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</si>
  <si>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</si>
  <si>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</si>
  <si>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</si>
  <si>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</si>
  <si>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</si>
  <si>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</si>
  <si>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</si>
  <si>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</si>
  <si>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</si>
  <si>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</si>
  <si>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</si>
  <si>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</si>
  <si>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</si>
  <si>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</si>
  <si>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</si>
  <si>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</si>
  <si>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</si>
  <si>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</si>
  <si>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</si>
  <si>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</si>
  <si>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</si>
  <si>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</si>
  <si>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</si>
  <si>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</si>
  <si>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</si>
  <si>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</si>
  <si>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</si>
  <si>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</si>
  <si>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</si>
  <si>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</si>
  <si>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</si>
  <si>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</si>
  <si>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</si>
  <si>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</si>
  <si>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</si>
  <si>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</si>
  <si>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</si>
  <si>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</si>
  <si>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</si>
  <si>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</si>
  <si>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</si>
  <si>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</si>
  <si>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</si>
  <si>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</si>
  <si>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</si>
  <si>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</si>
  <si>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</si>
  <si>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</si>
  <si>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</si>
  <si>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</si>
  <si>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</si>
  <si>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</si>
  <si>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</si>
  <si>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</si>
  <si>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</si>
  <si>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</si>
  <si>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</si>
  <si>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</si>
  <si>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</si>
  <si>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</si>
  <si>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</si>
  <si>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</si>
  <si>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</si>
  <si>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</si>
  <si>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</si>
  <si>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</si>
  <si>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</si>
  <si>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</si>
  <si>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</si>
  <si>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</si>
  <si>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</si>
  <si>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</si>
  <si>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</si>
  <si>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</si>
  <si>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</si>
  <si>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</si>
  <si>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</si>
  <si>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</si>
  <si>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</si>
  <si>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</si>
  <si>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</si>
  <si>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</si>
  <si>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</si>
  <si>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</si>
  <si>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</si>
  <si>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</si>
  <si>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</si>
  <si>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</si>
  <si>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</si>
  <si>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</si>
  <si>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</si>
  <si>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</si>
  <si>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</si>
  <si>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</si>
  <si>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</si>
  <si>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</si>
  <si>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</si>
  <si>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</si>
  <si>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</si>
  <si>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</si>
  <si>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</si>
  <si>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</si>
  <si>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</si>
  <si>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</si>
  <si>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</si>
  <si>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</si>
  <si>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</si>
  <si>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</si>
  <si>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</si>
  <si>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</si>
  <si>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</si>
  <si>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</si>
  <si>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</si>
  <si>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</si>
  <si>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</si>
  <si>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</si>
  <si>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</si>
  <si>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</si>
  <si>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</si>
  <si>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</si>
  <si>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</si>
  <si>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</si>
  <si>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</si>
  <si>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</si>
  <si>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</si>
  <si>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</si>
  <si>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</si>
  <si>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</si>
  <si>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</si>
  <si>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</si>
  <si>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</si>
  <si>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</si>
  <si>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</si>
  <si>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</si>
  <si>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</si>
  <si>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</si>
  <si>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</si>
  <si>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</si>
  <si>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</si>
  <si>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</si>
  <si>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</si>
  <si>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</si>
  <si>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</si>
  <si>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</si>
  <si>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</si>
  <si>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</si>
  <si>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</si>
  <si>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</si>
  <si>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</si>
  <si>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</si>
  <si>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</si>
  <si>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</si>
  <si>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</si>
  <si>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</si>
  <si>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</si>
  <si>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</si>
  <si>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</si>
  <si>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</si>
  <si>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</si>
  <si>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</si>
  <si>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</si>
  <si>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</si>
  <si>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</si>
  <si>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</si>
  <si>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</si>
  <si>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</si>
  <si>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</si>
  <si>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</si>
  <si>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</si>
  <si>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</si>
  <si>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</si>
  <si>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</si>
  <si>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</si>
  <si>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</si>
  <si>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</si>
  <si>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</si>
  <si>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</si>
  <si>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</si>
  <si>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</si>
  <si>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</si>
  <si>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</si>
  <si>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</si>
  <si>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</si>
  <si>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</si>
  <si>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</si>
  <si>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</si>
  <si>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</si>
  <si>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</si>
  <si>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</si>
  <si>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</si>
  <si>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</si>
  <si>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</si>
  <si>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</si>
  <si>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</si>
  <si>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</si>
  <si>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</si>
  <si>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</si>
  <si>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</si>
  <si>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</si>
  <si>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</si>
  <si>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</si>
  <si>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</si>
  <si>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</si>
  <si>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</si>
  <si>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</si>
  <si>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</si>
  <si>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</si>
  <si>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</si>
  <si>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</si>
  <si>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</si>
  <si>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</si>
  <si>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</si>
  <si>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</si>
  <si>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</si>
  <si>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</si>
  <si>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</si>
  <si>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</si>
  <si>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</si>
  <si>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</si>
  <si>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</si>
  <si>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</si>
  <si>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</si>
  <si>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</si>
  <si>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</si>
  <si>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</si>
  <si>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</si>
  <si>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</si>
  <si>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</si>
  <si>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</si>
  <si>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</si>
  <si>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</si>
  <si>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</si>
  <si>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</si>
  <si>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</si>
  <si>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</si>
  <si>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</si>
  <si>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</si>
  <si>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</si>
  <si>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</si>
  <si>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</si>
  <si>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</si>
  <si>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</si>
  <si>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</si>
  <si>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</si>
  <si>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</si>
  <si>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</si>
  <si>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</si>
  <si>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</si>
  <si>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</si>
  <si>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</si>
  <si>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</si>
  <si>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</si>
  <si>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</si>
  <si>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</si>
  <si>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</si>
  <si>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</si>
  <si>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</si>
  <si>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</si>
  <si>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</si>
  <si>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</si>
  <si>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</si>
  <si>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</si>
  <si>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</si>
  <si>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</si>
  <si>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</si>
  <si>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</si>
  <si>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</si>
  <si>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</si>
  <si>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</si>
  <si>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</si>
  <si>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</si>
  <si>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</si>
  <si>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</si>
  <si>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</si>
  <si>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</si>
  <si>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</si>
  <si>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</si>
  <si>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</si>
  <si>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</si>
  <si>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</si>
  <si>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</si>
  <si>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</si>
  <si>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</si>
  <si>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</si>
  <si>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</si>
  <si>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</si>
  <si>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</si>
  <si>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</si>
  <si>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</si>
  <si>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</si>
  <si>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</si>
  <si>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</si>
  <si>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</si>
  <si>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</si>
  <si>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</si>
  <si>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</si>
  <si>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</si>
  <si>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</si>
  <si>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</si>
  <si>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</si>
  <si>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</si>
  <si>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</si>
  <si>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</si>
  <si>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</si>
  <si>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</si>
  <si>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</si>
  <si>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</si>
  <si>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</si>
  <si>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</si>
  <si>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</si>
  <si>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</si>
  <si>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</si>
  <si>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</si>
  <si>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</si>
  <si>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</si>
  <si>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</si>
  <si>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</si>
  <si>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</si>
  <si>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</si>
  <si>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</si>
  <si>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</si>
  <si>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</si>
  <si>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</si>
  <si>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</si>
  <si>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</si>
  <si>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</si>
  <si>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</si>
  <si>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</si>
  <si>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</si>
  <si>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</si>
  <si>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</si>
  <si>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</si>
  <si>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</si>
  <si>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</si>
  <si>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</si>
  <si>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</si>
  <si>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</si>
  <si>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</si>
  <si>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</si>
  <si>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</si>
  <si>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</si>
  <si>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</si>
  <si>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</si>
  <si>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</si>
  <si>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</si>
  <si>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</si>
  <si>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</si>
  <si>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</si>
  <si>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</si>
  <si>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</si>
  <si>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</si>
  <si>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</si>
  <si>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</si>
  <si>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</si>
  <si>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</si>
  <si>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</si>
  <si>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</si>
  <si>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</si>
  <si>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</si>
  <si>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</si>
  <si>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</si>
  <si>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</si>
  <si>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</si>
  <si>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</si>
  <si>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</si>
  <si>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</si>
  <si>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</si>
  <si>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</si>
  <si>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</si>
  <si>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</si>
  <si>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</si>
  <si>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</si>
  <si>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</si>
  <si>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</si>
  <si>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</si>
  <si>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</si>
  <si>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</si>
  <si>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</si>
  <si>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</si>
  <si>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</si>
  <si>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</si>
  <si>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</si>
  <si>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</si>
  <si>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</si>
  <si>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</si>
  <si>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</si>
  <si>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</si>
  <si>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</si>
  <si>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</si>
  <si>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</si>
  <si>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</si>
  <si>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</si>
  <si>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</si>
  <si>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</si>
  <si>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</si>
  <si>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</si>
  <si>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</si>
  <si>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</si>
  <si>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</si>
  <si>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</si>
  <si>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</si>
  <si>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</si>
  <si>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</si>
  <si>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</si>
  <si>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</si>
  <si>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</si>
  <si>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</si>
  <si>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</si>
  <si>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</si>
  <si>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</si>
  <si>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</si>
  <si>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</si>
  <si>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</si>
  <si>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</si>
  <si>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</si>
  <si>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</si>
  <si>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</si>
  <si>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</si>
  <si>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</si>
  <si>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</si>
  <si>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</si>
  <si>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</si>
  <si>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</si>
  <si>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</si>
  <si>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</si>
  <si>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</si>
  <si>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</si>
  <si>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</si>
  <si>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</si>
  <si>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</si>
  <si>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</si>
  <si>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</si>
  <si>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</si>
  <si>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</si>
  <si>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</si>
  <si>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</si>
  <si>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</si>
  <si>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</si>
  <si>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</si>
  <si>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</si>
  <si>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</si>
  <si>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</si>
  <si>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</si>
  <si>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</si>
  <si>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</si>
  <si>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</si>
  <si>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</si>
  <si>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</si>
  <si>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</si>
  <si>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</si>
  <si>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</si>
  <si>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</si>
  <si>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</si>
  <si>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</si>
  <si>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</si>
  <si>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</si>
  <si>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</si>
  <si>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</si>
  <si>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</si>
  <si>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</si>
  <si>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</si>
  <si>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</si>
  <si>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</si>
  <si>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</si>
  <si>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</si>
  <si>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</si>
  <si>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</si>
  <si>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</si>
  <si>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</si>
  <si>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</si>
  <si>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</si>
  <si>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</si>
  <si>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</si>
  <si>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</si>
  <si>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</si>
  <si>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</si>
  <si>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</si>
  <si>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</si>
  <si>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</si>
  <si>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</si>
  <si>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</si>
  <si>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</si>
  <si>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</si>
  <si>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</si>
  <si>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</si>
  <si>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</si>
  <si>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</si>
  <si>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</si>
  <si>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</si>
  <si>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</si>
  <si>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</si>
  <si>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</si>
  <si>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</si>
  <si>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</si>
  <si>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</si>
  <si>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</si>
  <si>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</si>
  <si>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</si>
  <si>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</si>
  <si>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</si>
  <si>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</si>
  <si>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</si>
  <si>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</si>
  <si>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</si>
  <si>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</si>
  <si>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</si>
  <si>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</si>
  <si>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</si>
  <si>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</si>
  <si>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</si>
  <si>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</si>
  <si>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</si>
  <si>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</si>
  <si>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</si>
  <si>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</si>
  <si>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</si>
  <si>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</si>
  <si>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</si>
  <si>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</si>
  <si>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</si>
  <si>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</si>
  <si>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</si>
  <si>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</si>
  <si>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</si>
  <si>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</si>
  <si>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</si>
  <si>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</si>
  <si>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</si>
  <si>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</si>
  <si>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</si>
  <si>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</si>
  <si>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</si>
  <si>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</si>
  <si>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</si>
  <si>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</si>
  <si>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</si>
  <si>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</si>
  <si>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</si>
  <si>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</si>
  <si>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</si>
  <si>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</si>
  <si>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</si>
  <si>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</si>
  <si>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</si>
  <si>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</si>
  <si>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</si>
  <si>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</si>
  <si>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</si>
  <si>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</si>
  <si>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</si>
  <si>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</si>
  <si>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</si>
  <si>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</si>
  <si>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</si>
  <si>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</si>
  <si>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</si>
  <si>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</si>
  <si>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</si>
  <si>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</si>
  <si>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</si>
  <si>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</si>
  <si>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</si>
  <si>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</si>
  <si>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</si>
  <si>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</si>
  <si>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</si>
  <si>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</si>
  <si>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</si>
  <si>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</si>
  <si>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</si>
  <si>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</si>
  <si>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</si>
  <si>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</si>
  <si>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</si>
  <si>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</si>
  <si>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</si>
  <si>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</si>
  <si>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</si>
  <si>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</si>
  <si>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</si>
  <si>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</si>
  <si>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</si>
  <si>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</si>
  <si>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</si>
  <si>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</si>
  <si>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</si>
  <si>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</si>
  <si>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</si>
  <si>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</si>
  <si>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</si>
  <si>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</si>
  <si>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</si>
  <si>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</si>
  <si>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</si>
  <si>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</si>
  <si>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</si>
  <si>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</si>
  <si>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</si>
  <si>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</si>
  <si>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</si>
  <si>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</si>
  <si>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</si>
  <si>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</si>
  <si>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</si>
  <si>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</si>
  <si>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</si>
  <si>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</si>
  <si>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</si>
  <si>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</si>
  <si>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</si>
  <si>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</si>
  <si>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</si>
  <si>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</si>
  <si>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</si>
  <si>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</si>
  <si>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</si>
  <si>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</si>
  <si>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</si>
  <si>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</si>
  <si>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</si>
  <si>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</si>
  <si>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</si>
  <si>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</si>
  <si>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</si>
  <si>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</si>
  <si>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</si>
  <si>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</si>
  <si>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</si>
  <si>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</si>
  <si>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</si>
  <si>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</si>
  <si>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</si>
  <si>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</si>
  <si>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</si>
  <si>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</si>
  <si>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</si>
  <si>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</si>
  <si>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</si>
  <si>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</si>
  <si>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</si>
  <si>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</si>
  <si>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</si>
  <si>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</si>
  <si>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</si>
  <si>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</si>
  <si>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</si>
  <si>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</si>
  <si>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</si>
  <si>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</si>
  <si>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</si>
  <si>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</si>
  <si>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</si>
  <si>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</si>
  <si>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</si>
  <si>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</si>
  <si>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</si>
  <si>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</si>
  <si>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</si>
  <si>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</si>
  <si>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</si>
  <si>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</si>
  <si>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</si>
  <si>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</si>
  <si>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</si>
  <si>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</si>
  <si>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</si>
  <si>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</si>
  <si>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</si>
  <si>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</si>
  <si>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</si>
  <si>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</si>
  <si>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</si>
  <si>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</si>
  <si>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</si>
  <si>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</si>
  <si>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</si>
  <si>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</si>
  <si>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</si>
  <si>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</si>
  <si>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</si>
  <si>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</si>
  <si>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</si>
  <si>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</si>
  <si>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</si>
  <si>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</si>
  <si>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</si>
  <si>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</si>
  <si>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</si>
  <si>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</si>
  <si>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</si>
  <si>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</si>
  <si>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</si>
  <si>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</si>
  <si>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</si>
  <si>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</si>
  <si>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</si>
  <si>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</si>
  <si>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</si>
  <si>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</si>
  <si>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</si>
  <si>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</si>
  <si>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</si>
  <si>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</si>
  <si>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</si>
  <si>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</si>
  <si>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</si>
  <si>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</si>
  <si>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</si>
  <si>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</si>
  <si>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</si>
  <si>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</si>
  <si>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</si>
  <si>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</si>
  <si>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</si>
  <si>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</si>
  <si>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</si>
  <si>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</si>
  <si>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</si>
  <si>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</si>
  <si>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</si>
  <si>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</si>
  <si>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</si>
  <si>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</si>
  <si>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</si>
  <si>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</si>
  <si>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</si>
  <si>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</si>
  <si>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</si>
  <si>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</si>
  <si>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</si>
  <si>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</si>
  <si>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</si>
  <si>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</si>
  <si>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</si>
  <si>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</si>
  <si>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</si>
  <si>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</si>
  <si>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</si>
  <si>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</si>
  <si>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</si>
  <si>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</si>
  <si>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</si>
  <si>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</si>
  <si>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</si>
  <si>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</si>
  <si>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</si>
  <si>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</si>
  <si>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</si>
  <si>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</si>
  <si>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</si>
  <si>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</si>
  <si>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</si>
  <si>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</si>
  <si>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</si>
  <si>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</si>
  <si>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</si>
  <si>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</si>
  <si>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</si>
  <si>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</si>
  <si>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</si>
  <si>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</si>
  <si>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</si>
  <si>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</si>
  <si>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</si>
  <si>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</si>
  <si>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</si>
  <si>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</si>
  <si>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</si>
  <si>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</si>
  <si>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</si>
  <si>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</si>
  <si>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</si>
  <si>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</si>
  <si>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</si>
  <si>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</si>
  <si>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</si>
  <si>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</si>
  <si>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</si>
  <si>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</si>
  <si>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</si>
  <si>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</si>
  <si>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</si>
  <si>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</si>
  <si>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</si>
  <si>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</si>
  <si>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</si>
  <si>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</si>
  <si>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</si>
  <si>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</si>
  <si>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</si>
  <si>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</si>
  <si>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</si>
  <si>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</si>
  <si>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</si>
  <si>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</si>
  <si>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</si>
  <si>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</si>
  <si>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</si>
  <si>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</si>
  <si>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</si>
  <si>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</si>
  <si>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</si>
  <si>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</si>
  <si>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</si>
  <si>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</si>
  <si>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</si>
  <si>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</si>
  <si>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</si>
  <si>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</si>
  <si>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</si>
  <si>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</si>
  <si>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</si>
  <si>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</si>
  <si>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</si>
  <si>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</si>
  <si>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</si>
  <si>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</si>
  <si>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</si>
  <si>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</si>
  <si>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</si>
  <si>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</si>
  <si>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</si>
  <si>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</si>
  <si>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</si>
  <si>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</si>
  <si>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</si>
  <si>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</si>
  <si>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</si>
  <si>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</si>
  <si>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</si>
  <si>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</si>
  <si>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</si>
  <si>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</si>
  <si>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</si>
  <si>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</si>
  <si>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</si>
  <si>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</si>
  <si>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</si>
  <si>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</si>
  <si>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</si>
  <si>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</si>
  <si>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</si>
  <si>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</si>
  <si>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</si>
  <si>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</si>
  <si>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</si>
  <si>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</si>
  <si>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</si>
  <si>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</si>
  <si>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</si>
  <si>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</si>
  <si>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</si>
  <si>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</si>
  <si>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</si>
  <si>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</si>
  <si>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</si>
  <si>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</si>
  <si>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</si>
  <si>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</si>
  <si>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</si>
  <si>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</si>
  <si>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</si>
  <si>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</si>
  <si>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</si>
  <si>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</si>
  <si>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</si>
  <si>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</si>
  <si>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</si>
  <si>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</si>
  <si>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</si>
  <si>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</si>
  <si>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</si>
  <si>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</si>
  <si>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</si>
  <si>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</si>
  <si>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</si>
  <si>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</si>
  <si>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</si>
  <si>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</si>
  <si>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</si>
  <si>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</si>
  <si>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</si>
  <si>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</si>
  <si>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</si>
  <si>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</si>
  <si>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</si>
  <si>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</si>
  <si>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</si>
  <si>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</si>
  <si>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</si>
  <si>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</si>
  <si>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</si>
  <si>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</si>
  <si>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</si>
  <si>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</si>
  <si>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</si>
  <si>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</si>
  <si>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</si>
  <si>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</si>
  <si>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</si>
  <si>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</si>
  <si>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</si>
  <si>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</si>
  <si>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</si>
  <si>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</si>
  <si>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</si>
  <si>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</si>
  <si>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</si>
  <si>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</si>
  <si>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</si>
  <si>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</si>
  <si>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</si>
  <si>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</si>
  <si>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</si>
  <si>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</si>
  <si>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</si>
  <si>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</si>
  <si>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</si>
  <si>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</si>
  <si>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</si>
  <si>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</si>
  <si>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</si>
  <si>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</si>
  <si>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</si>
  <si>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</si>
  <si>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</si>
  <si>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</si>
  <si>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</si>
  <si>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</si>
  <si>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</si>
  <si>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</si>
  <si>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</si>
  <si>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</si>
  <si>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</si>
  <si>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</si>
  <si>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</si>
  <si>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</si>
  <si>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</si>
  <si>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</si>
  <si>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</si>
  <si>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</si>
  <si>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</si>
  <si>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</si>
  <si>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</si>
  <si>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</si>
  <si>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</si>
  <si>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</si>
  <si>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</si>
  <si>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</si>
  <si>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</si>
  <si>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</si>
  <si>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</si>
  <si>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</si>
  <si>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</si>
  <si>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</si>
  <si>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</si>
  <si>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</si>
  <si>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</si>
  <si>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</si>
  <si>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</si>
  <si>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</si>
  <si>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</si>
  <si>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</si>
  <si>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</si>
  <si>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</si>
  <si>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</si>
  <si>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</si>
  <si>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</si>
  <si>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</si>
  <si>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</si>
  <si>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</si>
  <si>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</si>
  <si>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</si>
  <si>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</si>
  <si>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</si>
  <si>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</si>
  <si>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</si>
  <si>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</si>
  <si>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</si>
  <si>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</si>
  <si>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</si>
  <si>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</si>
  <si>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</si>
  <si>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</si>
  <si>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</si>
  <si>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</si>
  <si>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</si>
  <si>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</si>
  <si>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</si>
  <si>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</si>
  <si>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</si>
  <si>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</si>
  <si>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</si>
  <si>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</si>
  <si>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</si>
  <si>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</si>
  <si>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</si>
  <si>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</si>
  <si>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</si>
  <si>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</si>
  <si>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</si>
  <si>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</si>
  <si>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</si>
  <si>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</si>
  <si>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</si>
  <si>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</si>
  <si>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</si>
  <si>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</si>
  <si>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</si>
  <si>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</si>
  <si>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</si>
  <si>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</si>
  <si>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</si>
  <si>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</si>
  <si>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</si>
  <si>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</si>
  <si>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</si>
  <si>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</si>
  <si>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</si>
  <si>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</si>
  <si>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</si>
  <si>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</si>
  <si>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</si>
  <si>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</si>
  <si>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</si>
  <si>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</si>
  <si>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</si>
  <si>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</si>
  <si>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</si>
  <si>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</si>
  <si>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</si>
  <si>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</si>
  <si>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</si>
  <si>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</si>
  <si>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</si>
  <si>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</si>
  <si>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</si>
  <si>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</si>
  <si>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</si>
  <si>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</si>
  <si>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</si>
  <si>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</si>
  <si>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</si>
  <si>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</si>
  <si>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</si>
  <si>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</si>
  <si>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</si>
  <si>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</si>
  <si>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</si>
  <si>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</si>
  <si>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</si>
  <si>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</si>
  <si>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</si>
  <si>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</si>
  <si>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</si>
  <si>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</si>
  <si>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</si>
  <si>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</si>
  <si>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</si>
  <si>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</si>
  <si>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</si>
  <si>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</si>
  <si>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</si>
  <si>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</si>
  <si>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</si>
  <si>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</si>
  <si>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</si>
  <si>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</si>
  <si>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</si>
  <si>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</si>
  <si>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</si>
  <si>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</si>
  <si>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</si>
  <si>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</si>
  <si>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</si>
  <si>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</si>
  <si>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</si>
  <si>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</si>
  <si>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</si>
  <si>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</si>
  <si>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</si>
  <si>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</si>
  <si>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</si>
  <si>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</si>
  <si>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</si>
  <si>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</si>
  <si>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</si>
  <si>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</si>
  <si>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</si>
  <si>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</si>
  <si>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</si>
  <si>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</si>
  <si>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</si>
  <si>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</si>
  <si>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</si>
  <si>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</si>
  <si>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</si>
  <si>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</si>
  <si>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</si>
  <si>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</si>
  <si>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</si>
  <si>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</si>
  <si>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</si>
  <si>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</si>
  <si>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</si>
  <si>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</si>
  <si>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</si>
  <si>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</si>
  <si>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</si>
  <si>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</si>
  <si>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</si>
  <si>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</si>
  <si>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</si>
  <si>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</si>
  <si>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</si>
  <si>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</si>
  <si>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</si>
  <si>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</si>
  <si>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</si>
  <si>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</si>
  <si>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</si>
  <si>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</si>
  <si>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</si>
  <si>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</si>
  <si>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</si>
  <si>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</si>
  <si>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</si>
  <si>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</si>
  <si>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</si>
  <si>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</si>
  <si>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</si>
  <si>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</si>
  <si>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</si>
  <si>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</si>
  <si>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</si>
  <si>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</si>
  <si>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</si>
  <si>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</si>
  <si>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</si>
  <si>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</si>
  <si>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</si>
  <si>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</si>
  <si>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</si>
  <si>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</si>
  <si>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</si>
  <si>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</si>
  <si>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</si>
  <si>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</si>
  <si>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</si>
  <si>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</si>
  <si>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</si>
  <si>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</si>
  <si>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</si>
  <si>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</si>
  <si>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</si>
  <si>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</si>
  <si>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</si>
  <si>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</si>
  <si>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</si>
  <si>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</si>
  <si>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</si>
  <si>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</si>
  <si>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</si>
  <si>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</si>
  <si>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</si>
  <si>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</si>
  <si>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</si>
  <si>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</si>
  <si>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</si>
  <si>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</si>
  <si>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</si>
  <si>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</si>
  <si>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</si>
  <si>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</si>
  <si>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</si>
  <si>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</si>
  <si>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</si>
  <si>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</si>
  <si>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</si>
  <si>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</si>
  <si>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</si>
  <si>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</si>
  <si>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</si>
  <si>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</si>
  <si>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</si>
  <si>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</si>
  <si>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</si>
  <si>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</si>
  <si>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</si>
  <si>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</si>
  <si>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</si>
  <si>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</si>
  <si>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</si>
  <si>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</si>
  <si>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</si>
  <si>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</si>
  <si>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</si>
  <si>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</si>
  <si>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</si>
  <si>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</si>
  <si>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</si>
  <si>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</si>
  <si>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</si>
  <si>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</si>
  <si>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</si>
  <si>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</si>
  <si>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</si>
  <si>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</si>
  <si>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</si>
  <si>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</si>
  <si>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</si>
  <si>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</si>
  <si>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</si>
  <si>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</si>
  <si>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</si>
  <si>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</si>
  <si>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</si>
  <si>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</si>
  <si>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</si>
  <si>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</si>
  <si>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</si>
  <si>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</si>
  <si>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</si>
  <si>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</si>
  <si>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</si>
  <si>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</si>
  <si>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</si>
  <si>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</si>
  <si>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</si>
  <si>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</si>
  <si>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</si>
  <si>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</si>
  <si>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</si>
  <si>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</si>
  <si>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</si>
  <si>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</si>
  <si>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</si>
  <si>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</si>
  <si>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</si>
  <si>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</si>
  <si>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</si>
  <si>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</si>
  <si>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</si>
  <si>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</si>
  <si>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</si>
  <si>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</si>
  <si>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</si>
  <si>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</si>
  <si>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</si>
  <si>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</si>
  <si>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</si>
  <si>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</si>
  <si>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</si>
  <si>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</si>
  <si>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</si>
  <si>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</si>
  <si>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</si>
  <si>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</si>
  <si>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</si>
  <si>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</si>
  <si>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</si>
  <si>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</si>
  <si>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</si>
  <si>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</si>
  <si>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</si>
  <si>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</si>
  <si>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</si>
  <si>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</si>
  <si>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</si>
  <si>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</si>
  <si>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</si>
  <si>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</si>
  <si>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</si>
  <si>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</si>
  <si>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</si>
  <si>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</si>
  <si>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</si>
  <si>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</si>
  <si>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</si>
  <si>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</si>
  <si>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</si>
  <si>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</si>
  <si>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</si>
  <si>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</si>
  <si>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</si>
  <si>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</si>
  <si>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</si>
  <si>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</si>
  <si>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</si>
  <si>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</si>
  <si>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</si>
  <si>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</si>
  <si>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</si>
  <si>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</si>
  <si>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</si>
  <si>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</si>
  <si>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</si>
  <si>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</si>
  <si>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</si>
  <si>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</si>
  <si>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</si>
  <si>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</si>
  <si>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</si>
  <si>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</si>
  <si>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</si>
  <si>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</si>
  <si>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</si>
  <si>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</si>
  <si>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</si>
  <si>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</si>
  <si>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</si>
  <si>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</si>
  <si>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</si>
  <si>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</si>
  <si>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</si>
  <si>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</si>
  <si>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</si>
  <si>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</si>
  <si>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</si>
  <si>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</si>
  <si>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</si>
  <si>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</si>
  <si>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</si>
  <si>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</si>
  <si>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</si>
  <si>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</si>
  <si>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</si>
  <si>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</si>
  <si>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</si>
  <si>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</si>
  <si>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</si>
  <si>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</si>
  <si>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</si>
  <si>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</si>
  <si>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</si>
  <si>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</si>
  <si>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</si>
  <si>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</si>
  <si>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</si>
  <si>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</si>
  <si>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</si>
  <si>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</si>
  <si>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</si>
  <si>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</si>
  <si>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</si>
  <si>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</si>
  <si>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</si>
  <si>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</si>
  <si>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</si>
  <si>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</si>
  <si>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</si>
  <si>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</si>
  <si>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</si>
  <si>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</si>
  <si>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</si>
  <si>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</si>
  <si>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</si>
  <si>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</si>
  <si>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</si>
  <si>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</si>
  <si>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</si>
  <si>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</si>
  <si>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</si>
  <si>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</si>
  <si>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</si>
  <si>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</si>
  <si>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</si>
  <si>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</si>
  <si>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</si>
  <si>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</si>
  <si>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</si>
  <si>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</si>
  <si>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</si>
  <si>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</si>
  <si>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</si>
  <si>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</si>
  <si>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</si>
  <si>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</si>
  <si>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</si>
  <si>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</si>
  <si>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</si>
  <si>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</si>
  <si>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</si>
  <si>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</si>
  <si>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</si>
  <si>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</si>
  <si>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</si>
  <si>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</si>
  <si>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</si>
  <si>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</si>
  <si>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</si>
  <si>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</si>
  <si>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</si>
  <si>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</si>
  <si>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</si>
  <si>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</si>
  <si>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</si>
  <si>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</si>
  <si>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</si>
  <si>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</si>
  <si>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</si>
  <si>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</si>
  <si>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</si>
  <si>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</si>
  <si>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</si>
  <si>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</si>
  <si>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</si>
  <si>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</si>
  <si>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</si>
  <si>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</si>
  <si>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</si>
  <si>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</si>
  <si>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</si>
  <si>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</si>
  <si>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</si>
  <si>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</si>
  <si>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</si>
  <si>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</si>
  <si>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</si>
  <si>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</si>
  <si>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</si>
  <si>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</si>
  <si>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</si>
  <si>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</si>
  <si>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</si>
  <si>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</si>
  <si>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</si>
  <si>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</si>
  <si>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</si>
  <si>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</si>
  <si>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</si>
  <si>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</si>
  <si>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</si>
  <si>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</si>
  <si>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</si>
  <si>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</si>
  <si>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</si>
  <si>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</si>
  <si>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</si>
  <si>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</si>
  <si>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</si>
  <si>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</si>
  <si>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</si>
  <si>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</si>
  <si>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</si>
  <si>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</si>
  <si>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</si>
  <si>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</si>
  <si>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</si>
  <si>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</si>
  <si>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</si>
  <si>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</si>
  <si>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</si>
  <si>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</si>
  <si>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</si>
  <si>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</si>
  <si>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</si>
  <si>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</si>
  <si>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</si>
  <si>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</si>
  <si>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</si>
  <si>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</si>
  <si>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</si>
  <si>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</si>
  <si>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</si>
  <si>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</si>
  <si>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</si>
  <si>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</si>
  <si>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</si>
  <si>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</si>
  <si>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</si>
  <si>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</si>
  <si>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</si>
  <si>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</si>
  <si>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</si>
  <si>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</si>
  <si>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</si>
  <si>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</si>
  <si>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</si>
  <si>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</si>
  <si>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</si>
  <si>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</si>
  <si>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</si>
  <si>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</si>
  <si>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</si>
  <si>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</si>
  <si>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</si>
  <si>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</si>
  <si>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</si>
  <si>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</si>
  <si>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</si>
  <si>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</si>
  <si>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</si>
  <si>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</si>
  <si>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</si>
  <si>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</si>
  <si>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</si>
  <si>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</si>
  <si>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</si>
  <si>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</si>
  <si>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</si>
  <si>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</si>
  <si>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</si>
  <si>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</si>
  <si>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</si>
  <si>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</si>
  <si>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</si>
  <si>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</si>
  <si>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</si>
  <si>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</si>
  <si>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</si>
  <si>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</si>
  <si>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</si>
  <si>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</si>
  <si>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</si>
  <si>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</si>
  <si>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</si>
  <si>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</si>
  <si>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</si>
  <si>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</si>
  <si>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</si>
  <si>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</si>
  <si>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</si>
  <si>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</si>
  <si>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</si>
  <si>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</si>
  <si>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</si>
  <si>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</si>
  <si>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</si>
  <si>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</si>
  <si>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</si>
  <si>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</si>
  <si>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</si>
  <si>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</si>
  <si>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</si>
  <si>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</si>
  <si>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</si>
  <si>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</si>
  <si>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</si>
  <si>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</si>
  <si>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</si>
  <si>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</si>
  <si>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</si>
  <si>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</si>
  <si>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</si>
  <si>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</si>
  <si>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</si>
  <si>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</si>
  <si>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</si>
  <si>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</si>
  <si>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</si>
  <si>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</si>
  <si>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</si>
  <si>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</si>
  <si>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</si>
  <si>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</si>
  <si>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</si>
  <si>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</si>
  <si>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</si>
  <si>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</si>
  <si>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</si>
  <si>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</si>
  <si>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</si>
  <si>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</si>
  <si>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</si>
  <si>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</si>
  <si>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</si>
  <si>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</si>
  <si>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</si>
  <si>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</si>
  <si>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</si>
  <si>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</si>
  <si>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</si>
  <si>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</si>
  <si>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</si>
  <si>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</si>
  <si>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</si>
  <si>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</si>
  <si>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</si>
  <si>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</si>
  <si>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</si>
  <si>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</si>
  <si>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</si>
  <si>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</si>
  <si>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</si>
  <si>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</si>
  <si>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</si>
  <si>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</si>
  <si>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</si>
  <si>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</si>
  <si>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</si>
  <si>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</si>
  <si>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</si>
  <si>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</si>
  <si>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</si>
  <si>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</si>
  <si>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</si>
  <si>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</si>
  <si>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</si>
  <si>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</si>
  <si>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</si>
  <si>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</si>
  <si>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</si>
  <si>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</si>
  <si>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</si>
  <si>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</si>
  <si>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</si>
  <si>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</si>
  <si>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</si>
  <si>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</si>
  <si>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</si>
  <si>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</si>
  <si>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</si>
  <si>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</si>
  <si>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</si>
  <si>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</si>
  <si>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</si>
  <si>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</si>
  <si>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</si>
  <si>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</si>
  <si>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</si>
  <si>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</si>
  <si>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</si>
  <si>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</si>
  <si>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</si>
  <si>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</si>
  <si>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</si>
  <si>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</si>
  <si>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</si>
  <si>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</si>
  <si>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</si>
  <si>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</si>
  <si>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</si>
  <si>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</si>
  <si>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</si>
  <si>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</si>
  <si>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</si>
  <si>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</si>
  <si>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</si>
  <si>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</si>
  <si>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</si>
  <si>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</si>
  <si>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</si>
  <si>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</si>
  <si>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</si>
  <si>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</si>
  <si>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</si>
  <si>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</si>
  <si>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</si>
  <si>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</si>
  <si>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</si>
  <si>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</si>
  <si>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</si>
  <si>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</si>
  <si>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</si>
  <si>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</si>
  <si>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</si>
  <si>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</si>
  <si>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</si>
  <si>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</si>
  <si>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</si>
  <si>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</si>
  <si>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</si>
  <si>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</si>
  <si>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</si>
  <si>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</si>
  <si>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</si>
  <si>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</si>
  <si>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</si>
  <si>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</si>
  <si>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</si>
  <si>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</si>
  <si>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</si>
  <si>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</si>
  <si>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</si>
  <si>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</si>
  <si>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</si>
  <si>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</si>
  <si>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</si>
  <si>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</si>
  <si>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</si>
  <si>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</si>
  <si>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</si>
  <si>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</si>
  <si>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</si>
  <si>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</si>
  <si>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</si>
  <si>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</si>
  <si>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</si>
  <si>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</si>
  <si>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</si>
  <si>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</si>
  <si>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</si>
  <si>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</si>
  <si>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</si>
  <si>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</si>
  <si>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</si>
  <si>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</si>
  <si>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</si>
  <si>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</si>
  <si>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</si>
  <si>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</si>
  <si>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</si>
  <si>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</si>
  <si>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</si>
  <si>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</si>
  <si>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</si>
  <si>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</si>
  <si>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</si>
  <si>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</si>
  <si>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</si>
  <si>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</si>
  <si>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</si>
  <si>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</si>
  <si>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</si>
  <si>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</si>
  <si>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</si>
  <si>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</si>
  <si>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</si>
  <si>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</si>
  <si>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</si>
  <si>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</si>
  <si>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</si>
  <si>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</si>
  <si>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</si>
  <si>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</si>
  <si>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</si>
  <si>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</si>
  <si>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</si>
  <si>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</si>
  <si>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</si>
  <si>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</si>
  <si>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</si>
  <si>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</si>
  <si>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</si>
  <si>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</si>
  <si>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</si>
  <si>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</si>
  <si>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</si>
  <si>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</si>
  <si>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</si>
  <si>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</si>
  <si>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</si>
  <si>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</si>
  <si>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</si>
  <si>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</si>
  <si>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</si>
  <si>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</si>
  <si>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</si>
  <si>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</si>
  <si>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</si>
  <si>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</si>
  <si>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</si>
  <si>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</si>
  <si>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</si>
  <si>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</si>
  <si>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</si>
  <si>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</si>
  <si>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</si>
  <si>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</si>
  <si>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</si>
  <si>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</si>
  <si>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</si>
  <si>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</si>
  <si>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</si>
  <si>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</si>
  <si>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</si>
  <si>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</si>
  <si>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</si>
  <si>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</si>
  <si>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</si>
  <si>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</si>
  <si>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</si>
  <si>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</si>
  <si>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</si>
  <si>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</si>
  <si>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</si>
  <si>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</si>
  <si>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</si>
  <si>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</si>
  <si>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</si>
  <si>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</si>
  <si>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</si>
  <si>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</si>
  <si>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</si>
  <si>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</si>
  <si>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</si>
  <si>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</si>
  <si>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</si>
  <si>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</si>
  <si>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</si>
  <si>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</si>
  <si>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</si>
  <si>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</si>
  <si>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</si>
  <si>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</si>
  <si>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</si>
  <si>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</si>
  <si>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</si>
  <si>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</si>
  <si>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</si>
  <si>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</si>
  <si>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</si>
  <si>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</si>
  <si>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</si>
  <si>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</si>
  <si>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</si>
  <si>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</si>
  <si>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</si>
  <si>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</si>
  <si>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</si>
  <si>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</si>
  <si>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</si>
  <si>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</si>
  <si>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</si>
  <si>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</si>
  <si>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</si>
  <si>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</si>
  <si>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</si>
  <si>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</si>
  <si>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</si>
  <si>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</si>
  <si>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</si>
  <si>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</si>
  <si>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</si>
  <si>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</si>
  <si>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</si>
  <si>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</si>
  <si>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</si>
  <si>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</si>
  <si>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</si>
  <si>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</si>
  <si>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</si>
  <si>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</si>
  <si>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</si>
  <si>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</si>
  <si>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</si>
  <si>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</si>
  <si>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</si>
  <si>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</si>
  <si>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</si>
  <si>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</si>
  <si>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</si>
  <si>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</si>
  <si>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</si>
  <si>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</si>
  <si>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</si>
  <si>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</si>
  <si>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</si>
  <si>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</si>
  <si>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</si>
  <si>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</si>
  <si>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</si>
  <si>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</si>
  <si>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</si>
  <si>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</si>
  <si>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</si>
  <si>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</si>
  <si>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</si>
  <si>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</si>
  <si>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</si>
  <si>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</si>
  <si>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</si>
  <si>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</si>
  <si>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</si>
  <si>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</si>
  <si>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</si>
  <si>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</si>
  <si>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</si>
  <si>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</si>
  <si>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</si>
  <si>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</si>
  <si>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</si>
  <si>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</si>
  <si>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</si>
  <si>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</si>
  <si>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</si>
  <si>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</si>
  <si>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</si>
  <si>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</si>
  <si>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</si>
  <si>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</si>
  <si>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</si>
  <si>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</si>
  <si>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</si>
  <si>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</si>
  <si>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</si>
  <si>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</si>
  <si>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</si>
  <si>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</si>
  <si>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</si>
  <si>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</si>
  <si>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</si>
  <si>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</si>
  <si>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</si>
  <si>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</si>
  <si>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</si>
  <si>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</si>
  <si>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</si>
  <si>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</si>
  <si>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</si>
  <si>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</si>
  <si>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</si>
  <si>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</si>
  <si>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</si>
  <si>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</si>
  <si>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</si>
  <si>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</si>
  <si>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</si>
  <si>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</si>
  <si>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</si>
  <si>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</si>
  <si>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</si>
  <si>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</si>
  <si>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</si>
  <si>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</si>
  <si>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</si>
  <si>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</si>
  <si>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</si>
  <si>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</si>
  <si>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</si>
  <si>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</si>
  <si>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</si>
  <si>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</si>
  <si>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</si>
  <si>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</si>
  <si>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</si>
  <si>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</si>
  <si>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</si>
  <si>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</si>
  <si>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</si>
  <si>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</si>
  <si>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</si>
  <si>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</si>
  <si>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</si>
  <si>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</si>
  <si>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</si>
  <si>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</si>
  <si>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</si>
  <si>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</si>
  <si>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</si>
  <si>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</si>
  <si>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</si>
  <si>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</si>
  <si>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</si>
  <si>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</si>
  <si>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</si>
  <si>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</si>
  <si>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</si>
  <si>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</si>
  <si>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</si>
  <si>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</si>
  <si>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</si>
  <si>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</si>
  <si>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</si>
  <si>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</si>
  <si>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</si>
  <si>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</si>
  <si>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</si>
  <si>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</si>
  <si>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</si>
  <si>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</si>
  <si>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</si>
  <si>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</si>
  <si>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</si>
  <si>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</si>
  <si>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</si>
  <si>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</si>
  <si>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</si>
  <si>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</si>
  <si>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</si>
  <si>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</si>
  <si>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</si>
  <si>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</si>
  <si>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</si>
  <si>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</si>
  <si>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</si>
  <si>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</si>
  <si>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</si>
  <si>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</si>
  <si>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</si>
  <si>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</si>
  <si>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</si>
  <si>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</si>
  <si>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</si>
  <si>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</si>
  <si>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</si>
  <si>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</si>
  <si>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</si>
  <si>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</si>
  <si>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</si>
  <si>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</si>
  <si>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</si>
  <si>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</si>
  <si>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</si>
  <si>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</si>
  <si>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</si>
  <si>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</si>
  <si>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</si>
  <si>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</si>
  <si>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</si>
  <si>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</si>
  <si>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</si>
  <si>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</si>
  <si>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</si>
  <si>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</si>
  <si>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</si>
  <si>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</si>
  <si>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</si>
  <si>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</si>
  <si>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</si>
  <si>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</si>
  <si>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</si>
  <si>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</si>
  <si>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</si>
  <si>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</si>
  <si>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</si>
  <si>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</si>
  <si>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</si>
  <si>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</si>
  <si>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</si>
  <si>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</si>
  <si>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</si>
  <si>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</si>
  <si>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</si>
  <si>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</si>
  <si>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</si>
  <si>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</si>
  <si>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</si>
  <si>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</si>
  <si>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</si>
  <si>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</si>
  <si>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</si>
  <si>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</si>
  <si>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</si>
  <si>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</si>
  <si>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</si>
  <si>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</si>
  <si>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</si>
  <si>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</si>
  <si>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</si>
  <si>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</si>
  <si>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</si>
  <si>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</si>
  <si>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</si>
  <si>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</si>
  <si>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</si>
  <si>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</si>
  <si>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</si>
  <si>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</si>
  <si>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</si>
  <si>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</si>
  <si>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</si>
  <si>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</si>
  <si>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</si>
  <si>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</si>
  <si>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</si>
  <si>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</si>
  <si>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</si>
  <si>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</si>
  <si>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</si>
  <si>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</si>
  <si>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</si>
  <si>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</si>
  <si>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</si>
  <si>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</si>
  <si>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</si>
  <si>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</si>
  <si>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</si>
  <si>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</si>
  <si>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</si>
  <si>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</si>
  <si>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</si>
  <si>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</si>
  <si>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</si>
  <si>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</si>
  <si>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</si>
  <si>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</si>
  <si>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</si>
  <si>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</si>
  <si>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</si>
  <si>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</si>
  <si>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</si>
  <si>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</si>
  <si>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</si>
  <si>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</si>
  <si>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</si>
  <si>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</si>
  <si>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</si>
  <si>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</si>
  <si>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</si>
  <si>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</si>
  <si>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</si>
  <si>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</si>
  <si>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</si>
  <si>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</si>
  <si>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</si>
  <si>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</si>
  <si>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</si>
  <si>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</si>
  <si>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</si>
  <si>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</si>
  <si>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</si>
  <si>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</si>
  <si>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</si>
  <si>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</si>
  <si>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</si>
  <si>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</si>
  <si>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</si>
  <si>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</si>
  <si>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</si>
  <si>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</si>
  <si>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</si>
  <si>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</si>
  <si>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</si>
  <si>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</si>
  <si>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</si>
  <si>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</si>
  <si>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</si>
  <si>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</si>
  <si>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</si>
  <si>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</si>
  <si>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</si>
  <si>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</si>
  <si>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</si>
  <si>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</si>
  <si>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</si>
  <si>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</si>
  <si>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</si>
  <si>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</si>
  <si>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</si>
  <si>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</si>
  <si>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</si>
  <si>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</si>
  <si>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</si>
  <si>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</si>
  <si>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</si>
  <si>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</si>
  <si>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</si>
  <si>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</si>
  <si>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</si>
  <si>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</si>
  <si>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</si>
  <si>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</si>
  <si>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</si>
  <si>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</si>
  <si>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</si>
  <si>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</si>
  <si>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</si>
  <si>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</si>
  <si>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</si>
  <si>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</si>
  <si>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</si>
  <si>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</si>
  <si>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</si>
  <si>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</si>
  <si>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</si>
  <si>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</si>
  <si>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</si>
  <si>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</si>
  <si>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</si>
  <si>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</si>
  <si>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</si>
  <si>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</si>
  <si>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</si>
  <si>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</si>
  <si>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</si>
  <si>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</si>
  <si>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</si>
  <si>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</si>
  <si>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</si>
  <si>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</si>
  <si>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</si>
  <si>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</si>
  <si>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</si>
  <si>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</si>
  <si>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</si>
  <si>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</si>
  <si>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</si>
  <si>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</si>
  <si>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</si>
  <si>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</si>
  <si>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</si>
  <si>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</si>
  <si>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</si>
  <si>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</si>
  <si>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</si>
  <si>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</si>
  <si>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</si>
  <si>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</si>
  <si>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</si>
  <si>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</si>
  <si>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</si>
  <si>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</si>
  <si>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</si>
  <si>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</si>
  <si>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</si>
  <si>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</si>
  <si>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</si>
  <si>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</si>
  <si>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</si>
  <si>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</si>
  <si>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</si>
  <si>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</si>
  <si>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</si>
  <si>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</si>
  <si>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</si>
  <si>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</si>
  <si>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</si>
  <si>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</si>
  <si>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</si>
  <si>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</si>
  <si>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</si>
  <si>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</si>
  <si>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</si>
  <si>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</si>
  <si>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</si>
  <si>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</si>
  <si>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</si>
  <si>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</si>
  <si>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</si>
  <si>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</si>
  <si>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</si>
  <si>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</si>
  <si>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</si>
  <si>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</si>
  <si>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</si>
  <si>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</si>
  <si>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</si>
  <si>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</si>
  <si>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</si>
  <si>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</si>
  <si>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</si>
  <si>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</si>
  <si>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</si>
  <si>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</si>
  <si>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</si>
  <si>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</si>
  <si>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</si>
  <si>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</si>
  <si>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</si>
  <si>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</si>
  <si>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</si>
  <si>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</si>
  <si>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</si>
  <si>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</si>
  <si>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</si>
  <si>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</si>
  <si>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</si>
  <si>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</si>
  <si>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</si>
  <si>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</si>
  <si>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</si>
  <si>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</si>
  <si>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</si>
  <si>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</si>
  <si>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</si>
  <si>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</si>
  <si>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</si>
  <si>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</si>
  <si>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</si>
  <si>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</si>
  <si>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</si>
  <si>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</si>
  <si>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</si>
  <si>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</si>
  <si>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</si>
  <si>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</si>
  <si>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</si>
  <si>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</si>
  <si>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</si>
  <si>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</si>
  <si>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</si>
  <si>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</si>
  <si>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</si>
  <si>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</si>
  <si>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</si>
  <si>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</si>
  <si>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</si>
  <si>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</si>
  <si>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</si>
  <si>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</si>
  <si>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</si>
  <si>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</si>
  <si>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</si>
  <si>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</si>
  <si>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</si>
  <si>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</si>
  <si>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</si>
  <si>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</si>
  <si>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</si>
  <si>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</si>
  <si>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</si>
  <si>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</si>
  <si>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</si>
  <si>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</si>
  <si>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</si>
  <si>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</si>
  <si>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</si>
  <si>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</si>
  <si>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</si>
  <si>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</si>
  <si>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</si>
  <si>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</si>
  <si>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</si>
  <si>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</si>
  <si>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</si>
  <si>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</si>
  <si>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</si>
  <si>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</si>
  <si>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</si>
  <si>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</si>
  <si>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</si>
  <si>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</si>
  <si>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</si>
  <si>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</si>
  <si>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</si>
  <si>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</si>
  <si>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</si>
  <si>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</si>
  <si>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</si>
  <si>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</si>
  <si>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</si>
  <si>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</si>
  <si>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</si>
  <si>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</si>
  <si>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</si>
  <si>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</si>
  <si>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</si>
  <si>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</si>
  <si>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</si>
  <si>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</si>
  <si>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</si>
  <si>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</si>
  <si>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</si>
  <si>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</si>
  <si>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</si>
  <si>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</si>
  <si>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</si>
  <si>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</si>
  <si>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</si>
  <si>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</si>
  <si>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</si>
  <si>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</si>
  <si>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</si>
  <si>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</si>
  <si>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</si>
  <si>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</si>
  <si>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</si>
  <si>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</si>
  <si>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</si>
  <si>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</si>
  <si>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</si>
  <si>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</si>
  <si>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</si>
  <si>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</si>
  <si>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</si>
  <si>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</si>
  <si>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</si>
  <si>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</si>
  <si>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</si>
  <si>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</si>
  <si>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</si>
  <si>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</si>
  <si>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</si>
  <si>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</si>
  <si>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</si>
  <si>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</si>
  <si>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</si>
  <si>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</si>
  <si>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</si>
  <si>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</si>
  <si>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</si>
  <si>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</si>
  <si>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</si>
  <si>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</si>
  <si>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</si>
  <si>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</si>
  <si>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</si>
  <si>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</si>
  <si>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</si>
  <si>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</si>
  <si>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</si>
  <si>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</si>
  <si>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</si>
  <si>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</si>
  <si>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</si>
  <si>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</si>
  <si>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</si>
  <si>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</si>
  <si>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</si>
  <si>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</si>
  <si>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</si>
  <si>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</si>
  <si>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</si>
  <si>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</si>
  <si>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</si>
  <si>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</si>
  <si>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</si>
  <si>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</si>
  <si>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</si>
  <si>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</si>
  <si>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</si>
  <si>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</si>
  <si>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</si>
  <si>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</si>
  <si>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</si>
  <si>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</si>
  <si>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</si>
  <si>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</si>
  <si>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</si>
  <si>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</si>
  <si>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</si>
  <si>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</si>
  <si>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</si>
  <si>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</si>
  <si>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</si>
  <si>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</si>
  <si>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</si>
  <si>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</si>
  <si>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</si>
  <si>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</si>
  <si>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</si>
  <si>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</si>
  <si>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</si>
  <si>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</si>
  <si>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</si>
  <si>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</si>
  <si>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</si>
  <si>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</si>
  <si>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</si>
  <si>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</si>
  <si>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</si>
  <si>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</si>
  <si>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</si>
  <si>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</si>
  <si>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</si>
  <si>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</si>
  <si>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</si>
  <si>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</si>
  <si>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</si>
  <si>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</si>
  <si>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</si>
  <si>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</si>
  <si>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</si>
  <si>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</si>
  <si>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</si>
  <si>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</si>
  <si>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</si>
  <si>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</si>
  <si>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</si>
  <si>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</si>
  <si>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</si>
  <si>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</si>
  <si>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</si>
  <si>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</si>
  <si>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</si>
  <si>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</si>
  <si>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</si>
  <si>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</si>
  <si>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</si>
  <si>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</si>
  <si>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</si>
  <si>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</si>
  <si>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</si>
  <si>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</si>
  <si>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</si>
  <si>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</si>
  <si>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</si>
  <si>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</si>
  <si>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</si>
  <si>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</si>
  <si>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</si>
  <si>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</si>
  <si>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</si>
  <si>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</si>
  <si>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</si>
  <si>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</si>
  <si>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</si>
  <si>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</si>
  <si>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</si>
  <si>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</si>
  <si>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</si>
  <si>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</si>
  <si>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</si>
  <si>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</si>
  <si>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</si>
  <si>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</si>
  <si>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</si>
  <si>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</si>
  <si>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</si>
  <si>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</si>
  <si>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</si>
  <si>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</si>
  <si>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</si>
  <si>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</si>
  <si>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</si>
  <si>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</si>
  <si>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</si>
  <si>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</si>
  <si>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</si>
  <si>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</si>
  <si>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</si>
  <si>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</si>
  <si>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</si>
  <si>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</si>
  <si>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</si>
  <si>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</si>
  <si>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</si>
  <si>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</si>
  <si>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</si>
  <si>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</si>
  <si>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</si>
  <si>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</si>
  <si>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</si>
  <si>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</si>
  <si>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</si>
  <si>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</si>
  <si>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</si>
  <si>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</si>
  <si>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</si>
  <si>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</si>
  <si>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</si>
  <si>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</si>
  <si>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</si>
  <si>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</si>
  <si>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</si>
  <si>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</si>
  <si>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</si>
  <si>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</si>
  <si>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</si>
  <si>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</si>
  <si>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</si>
  <si>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</si>
  <si>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</si>
  <si>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</si>
  <si>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</si>
  <si>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</si>
  <si>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</si>
  <si>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</si>
  <si>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</si>
  <si>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</si>
  <si>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</si>
  <si>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</si>
  <si>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</si>
  <si>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</si>
  <si>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</si>
  <si>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</si>
  <si>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</si>
  <si>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</si>
  <si>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</si>
  <si>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</si>
  <si>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</si>
  <si>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</si>
  <si>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</si>
  <si>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</si>
  <si>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</si>
  <si>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</si>
  <si>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</si>
  <si>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</si>
  <si>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</si>
  <si>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</si>
  <si>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</si>
  <si>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</si>
  <si>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</si>
  <si>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</si>
  <si>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</si>
  <si>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</si>
  <si>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</si>
  <si>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</si>
  <si>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</si>
  <si>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</si>
  <si>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</si>
  <si>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</si>
  <si>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</si>
  <si>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</si>
  <si>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</si>
  <si>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</si>
  <si>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</si>
  <si>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</si>
  <si>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</si>
  <si>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</si>
  <si>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</si>
  <si>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</si>
  <si>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</si>
  <si>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</si>
  <si>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</si>
  <si>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</si>
  <si>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</si>
  <si>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</si>
  <si>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</si>
  <si>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</si>
  <si>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</si>
  <si>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</si>
  <si>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</si>
  <si>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</si>
  <si>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</si>
  <si>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</si>
  <si>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</si>
  <si>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</si>
  <si>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</si>
  <si>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</si>
  <si>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</si>
  <si>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</si>
  <si>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</si>
  <si>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</si>
  <si>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</si>
  <si>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</si>
  <si>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</si>
  <si>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</si>
  <si>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</si>
  <si>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</si>
  <si>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</si>
  <si>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</si>
  <si>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</si>
  <si>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</si>
  <si>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</si>
  <si>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</si>
  <si>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</si>
  <si>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</si>
  <si>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</si>
  <si>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</si>
  <si>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</si>
  <si>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</si>
  <si>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</si>
  <si>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</si>
  <si>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</si>
  <si>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</si>
  <si>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</si>
  <si>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</si>
  <si>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</si>
  <si>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</si>
  <si>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</si>
  <si>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</si>
  <si>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</si>
  <si>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</si>
  <si>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</si>
  <si>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</si>
  <si>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</si>
  <si>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</si>
  <si>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</si>
  <si>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</si>
  <si>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</si>
  <si>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</si>
  <si>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</si>
  <si>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</si>
  <si>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</si>
  <si>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</si>
  <si>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</si>
  <si>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</si>
  <si>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</si>
  <si>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</si>
  <si>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</si>
  <si>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</si>
  <si>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</si>
  <si>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</si>
  <si>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</si>
  <si>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</si>
  <si>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</si>
  <si>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</si>
  <si>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</si>
  <si>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</si>
  <si>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</si>
  <si>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</si>
  <si>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</si>
  <si>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</si>
  <si>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</si>
  <si>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</si>
  <si>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</si>
  <si>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</si>
  <si>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</si>
  <si>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</si>
  <si>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</si>
  <si>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</si>
  <si>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</si>
  <si>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</si>
  <si>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</si>
  <si>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</si>
  <si>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</si>
  <si>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</si>
  <si>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</si>
  <si>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</si>
  <si>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</si>
  <si>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</si>
  <si>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</si>
  <si>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</si>
  <si>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</si>
  <si>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</si>
  <si>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</si>
  <si>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</si>
  <si>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</si>
  <si>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</si>
  <si>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</si>
  <si>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</si>
  <si>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</si>
  <si>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</si>
  <si>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</si>
  <si>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</si>
  <si>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</si>
  <si>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</si>
  <si>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</si>
  <si>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</si>
  <si>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</si>
  <si>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</si>
  <si>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</si>
  <si>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</si>
  <si>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</si>
  <si>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</si>
  <si>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</si>
  <si>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</si>
  <si>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</si>
  <si>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</si>
  <si>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</si>
  <si>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</si>
  <si>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</si>
  <si>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</si>
  <si>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</si>
  <si>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</si>
  <si>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</si>
  <si>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</si>
  <si>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</si>
  <si>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</si>
  <si>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</si>
  <si>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</si>
  <si>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</si>
  <si>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</si>
  <si>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</si>
  <si>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</si>
  <si>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</si>
  <si>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</si>
  <si>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</si>
  <si>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</si>
  <si>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</si>
  <si>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</si>
  <si>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</si>
  <si>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</si>
  <si>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</si>
  <si>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</si>
  <si>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</si>
  <si>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</si>
  <si>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</si>
  <si>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</si>
  <si>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</si>
  <si>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</si>
  <si>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</si>
  <si>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</si>
  <si>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</si>
  <si>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</si>
  <si>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</si>
  <si>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</si>
  <si>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</si>
  <si>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</si>
  <si>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</si>
  <si>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</si>
  <si>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</si>
  <si>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</si>
  <si>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</si>
  <si>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</si>
  <si>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</si>
  <si>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</si>
  <si>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</si>
  <si>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</si>
  <si>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</si>
  <si>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</si>
  <si>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</si>
  <si>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</si>
  <si>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</si>
  <si>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</si>
  <si>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</si>
  <si>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</si>
  <si>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</si>
  <si>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</si>
  <si>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</si>
  <si>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</si>
  <si>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</si>
  <si>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</si>
  <si>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</si>
  <si>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</si>
  <si>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</si>
  <si>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</si>
  <si>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</si>
  <si>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</si>
  <si>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</si>
  <si>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</si>
  <si>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</si>
  <si>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</si>
  <si>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</si>
  <si>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</si>
  <si>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</si>
  <si>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</si>
  <si>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</si>
  <si>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</si>
  <si>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</si>
  <si>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</si>
  <si>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</si>
  <si>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</si>
  <si>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</si>
  <si>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</si>
  <si>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</si>
  <si>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</si>
  <si>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</si>
  <si>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</si>
  <si>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</si>
  <si>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</si>
  <si>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</si>
  <si>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</si>
  <si>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</si>
  <si>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</si>
  <si>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</si>
  <si>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</si>
  <si>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</si>
  <si>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</si>
  <si>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</si>
  <si>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</si>
  <si>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</si>
  <si>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</si>
  <si>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</si>
  <si>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</si>
  <si>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</si>
  <si>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</si>
  <si>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</si>
  <si>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</si>
  <si>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</si>
  <si>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</si>
  <si>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</si>
  <si>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</si>
  <si>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</si>
  <si>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</si>
  <si>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</si>
  <si>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</si>
  <si>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</si>
  <si>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</si>
  <si>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</si>
  <si>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</si>
  <si>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</si>
  <si>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</si>
  <si>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</si>
  <si>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</si>
  <si>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</si>
  <si>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</si>
  <si>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</si>
  <si>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</si>
  <si>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</si>
  <si>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</si>
  <si>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</si>
  <si>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</si>
  <si>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</si>
  <si>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</si>
  <si>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</si>
  <si>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</si>
  <si>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</si>
  <si>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</si>
  <si>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</si>
  <si>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</si>
  <si>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</si>
  <si>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</si>
  <si>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</si>
  <si>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</si>
  <si>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</si>
  <si>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</si>
  <si>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</si>
  <si>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</si>
  <si>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</si>
  <si>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</si>
  <si>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</si>
  <si>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</si>
  <si>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</si>
  <si>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</si>
  <si>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</si>
  <si>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</si>
  <si>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</si>
  <si>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</si>
  <si>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</si>
  <si>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</si>
  <si>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</si>
  <si>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</si>
  <si>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</si>
  <si>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</si>
  <si>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</si>
  <si>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</si>
  <si>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</si>
  <si>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</si>
  <si>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</si>
  <si>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</si>
  <si>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</si>
  <si>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</si>
  <si>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</si>
  <si>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</si>
  <si>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</si>
  <si>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</si>
  <si>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</si>
  <si>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</si>
  <si>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</si>
  <si>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</si>
  <si>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</si>
  <si>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</si>
  <si>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</si>
  <si>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</si>
  <si>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</si>
  <si>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</si>
  <si>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</si>
  <si>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</si>
  <si>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</si>
  <si>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</si>
  <si>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</si>
  <si>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</si>
  <si>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</si>
  <si>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</si>
  <si>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</si>
  <si>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</si>
  <si>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</si>
  <si>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</si>
  <si>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</si>
  <si>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</si>
  <si>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</si>
  <si>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</si>
  <si>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</si>
  <si>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</si>
  <si>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</si>
  <si>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</si>
  <si>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</si>
  <si>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</si>
  <si>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</si>
  <si>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</si>
  <si>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</si>
  <si>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</si>
  <si>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</si>
  <si>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</si>
  <si>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</si>
  <si>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</si>
  <si>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</si>
  <si>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</si>
  <si>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</si>
  <si>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</si>
  <si>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</si>
  <si>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</si>
  <si>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</si>
  <si>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</si>
  <si>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</si>
  <si>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</si>
  <si>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</si>
  <si>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</si>
  <si>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</si>
  <si>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</si>
  <si>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</si>
  <si>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</si>
  <si>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</si>
  <si>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</si>
  <si>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</si>
  <si>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</si>
  <si>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</si>
  <si>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</si>
  <si>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</si>
  <si>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</si>
  <si>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</si>
  <si>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</si>
  <si>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</si>
  <si>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</si>
  <si>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</si>
  <si>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</si>
  <si>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</si>
  <si>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</si>
  <si>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</si>
  <si>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</si>
  <si>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</si>
  <si>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</si>
  <si>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</si>
  <si>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</si>
  <si>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</si>
  <si>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</si>
  <si>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</si>
  <si>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</si>
  <si>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</si>
  <si>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</si>
  <si>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</si>
  <si>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</si>
  <si>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</si>
  <si>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</si>
  <si>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</si>
  <si>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</si>
  <si>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</si>
  <si>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</si>
  <si>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</si>
  <si>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</si>
  <si>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</si>
  <si>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</si>
  <si>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</si>
  <si>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</si>
  <si>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</si>
  <si>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</si>
  <si>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</si>
  <si>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</si>
  <si>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</si>
  <si>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</si>
  <si>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</si>
  <si>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</si>
  <si>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</si>
  <si>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</si>
  <si>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</si>
  <si>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</si>
  <si>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</si>
  <si>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</si>
  <si>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</si>
  <si>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</si>
  <si>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</si>
  <si>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</si>
  <si>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</si>
  <si>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</si>
  <si>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</si>
  <si>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</si>
  <si>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</si>
  <si>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</si>
  <si>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</si>
  <si>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</si>
  <si>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</si>
  <si>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</si>
  <si>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</si>
  <si>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</si>
  <si>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</si>
  <si>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</si>
  <si>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</si>
  <si>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</si>
  <si>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</si>
  <si>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</si>
  <si>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</si>
  <si>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</si>
  <si>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</si>
  <si>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</si>
  <si>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</si>
  <si>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</si>
  <si>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</si>
  <si>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</si>
  <si>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</si>
  <si>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</si>
  <si>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</si>
  <si>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</si>
  <si>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</si>
  <si>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</si>
  <si>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</si>
  <si>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</si>
  <si>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</si>
  <si>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</si>
  <si>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</si>
  <si>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</si>
  <si>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</si>
  <si>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</si>
  <si>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</si>
  <si>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</si>
  <si>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</si>
  <si>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</si>
  <si>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</si>
  <si>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</si>
  <si>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</si>
  <si>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</si>
  <si>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</si>
  <si>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</si>
  <si>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</si>
  <si>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</si>
  <si>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</si>
  <si>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</si>
  <si>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</si>
  <si>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</si>
  <si>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</si>
  <si>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</si>
  <si>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</si>
  <si>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</si>
  <si>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</si>
  <si>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</si>
  <si>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</si>
  <si>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</si>
  <si>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</si>
  <si>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</si>
  <si>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</si>
  <si>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</si>
  <si>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</si>
  <si>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</si>
  <si>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</si>
  <si>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</si>
  <si>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</si>
  <si>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</si>
  <si>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</si>
  <si>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</si>
  <si>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</si>
  <si>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</si>
  <si>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</si>
  <si>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</si>
  <si>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</si>
  <si>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</si>
  <si>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</si>
  <si>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</si>
  <si>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</si>
  <si>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</si>
  <si>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</si>
  <si>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</si>
  <si>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</si>
  <si>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</si>
  <si>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</si>
  <si>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</si>
  <si>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</si>
  <si>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</si>
  <si>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</si>
  <si>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</si>
  <si>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</si>
  <si>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</si>
  <si>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</si>
  <si>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</si>
  <si>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</si>
  <si>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</si>
  <si>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</si>
  <si>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</si>
  <si>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</si>
  <si>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</si>
  <si>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</si>
  <si>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</si>
  <si>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</si>
  <si>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</si>
  <si>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</si>
  <si>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</si>
  <si>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</si>
  <si>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</si>
  <si>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</si>
  <si>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</si>
  <si>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</si>
  <si>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</si>
  <si>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</si>
  <si>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</si>
  <si>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</si>
  <si>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</si>
  <si>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</si>
  <si>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</si>
  <si>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</si>
  <si>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</si>
  <si>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</si>
  <si>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</si>
  <si>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</si>
  <si>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</si>
  <si>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</si>
  <si>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</si>
  <si>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</si>
  <si>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</si>
  <si>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</si>
  <si>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</si>
  <si>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</si>
  <si>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</si>
  <si>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</si>
  <si>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</si>
  <si>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</si>
  <si>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</si>
  <si>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</si>
  <si>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</si>
  <si>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</si>
  <si>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</si>
  <si>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</si>
  <si>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</si>
  <si>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</si>
  <si>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</si>
  <si>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</si>
  <si>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</si>
  <si>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</si>
  <si>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</si>
  <si>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</si>
  <si>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</si>
  <si>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</si>
  <si>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</si>
  <si>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</si>
  <si>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</si>
  <si>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</si>
  <si>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</si>
  <si>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</si>
  <si>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</si>
  <si>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</si>
  <si>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</si>
  <si>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</si>
  <si>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</si>
  <si>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</si>
  <si>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</si>
  <si>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</si>
  <si>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</si>
  <si>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</si>
  <si>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</si>
  <si>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</si>
  <si>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</si>
  <si>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</si>
  <si>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</si>
  <si>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</si>
  <si>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</si>
  <si>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</si>
  <si>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</si>
  <si>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</si>
  <si>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</si>
  <si>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</si>
  <si>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</si>
  <si>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</si>
  <si>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</si>
  <si>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</si>
  <si>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</si>
  <si>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</si>
  <si>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</si>
  <si>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</si>
  <si>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</si>
  <si>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</si>
  <si>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</si>
  <si>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</si>
  <si>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</si>
  <si>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</si>
  <si>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</si>
  <si>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</si>
  <si>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</si>
  <si>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</si>
  <si>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</si>
  <si>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</si>
  <si>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</si>
  <si>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</si>
  <si>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</si>
  <si>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</si>
  <si>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</si>
  <si>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</si>
  <si>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</si>
  <si>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</si>
  <si>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</si>
  <si>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</si>
  <si>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</si>
  <si>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</si>
  <si>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</si>
  <si>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</si>
  <si>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</si>
  <si>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</si>
  <si>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</si>
  <si>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</si>
  <si>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</si>
  <si>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</si>
  <si>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</si>
  <si>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</si>
  <si>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</si>
  <si>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</si>
  <si>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</si>
  <si>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</si>
  <si>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</si>
  <si>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</si>
  <si>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</si>
  <si>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</si>
  <si>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</si>
  <si>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</si>
  <si>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</si>
  <si>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</si>
  <si>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</si>
  <si>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</si>
  <si>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</si>
  <si>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</si>
  <si>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</si>
  <si>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</si>
  <si>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</si>
  <si>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</si>
  <si>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</si>
  <si>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</si>
  <si>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</si>
  <si>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</si>
  <si>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</si>
  <si>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</si>
  <si>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</si>
  <si>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</si>
  <si>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</si>
  <si>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</si>
  <si>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</si>
  <si>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</si>
  <si>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</si>
  <si>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</si>
  <si>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</si>
  <si>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</si>
  <si>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</si>
  <si>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</si>
  <si>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</si>
  <si>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</si>
  <si>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</si>
  <si>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</si>
  <si>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</si>
  <si>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</si>
  <si>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</si>
  <si>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</si>
  <si>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</si>
  <si>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</si>
  <si>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</si>
  <si>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</si>
  <si>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</si>
  <si>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</si>
  <si>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</si>
  <si>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</si>
  <si>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</si>
  <si>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</si>
  <si>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</si>
  <si>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</si>
  <si>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</si>
  <si>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</si>
  <si>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</si>
  <si>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</si>
  <si>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</si>
  <si>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</si>
  <si>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</si>
  <si>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</si>
  <si>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</si>
  <si>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</si>
  <si>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</si>
  <si>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</si>
  <si>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</si>
  <si>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</si>
  <si>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</si>
  <si>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</si>
  <si>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</si>
  <si>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</si>
  <si>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</si>
  <si>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</si>
  <si>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</si>
  <si>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</si>
  <si>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</si>
  <si>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</si>
  <si>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</si>
  <si>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</si>
  <si>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</si>
  <si>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</si>
  <si>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</si>
  <si>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</si>
  <si>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</si>
  <si>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</si>
  <si>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</si>
  <si>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</si>
  <si>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</si>
  <si>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</si>
  <si>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</si>
  <si>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</si>
  <si>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</si>
  <si>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</si>
  <si>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</si>
  <si>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</si>
  <si>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</si>
  <si>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</si>
  <si>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</si>
  <si>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</si>
  <si>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</si>
  <si>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</si>
  <si>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</si>
  <si>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</si>
  <si>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</si>
  <si>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</si>
  <si>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</si>
  <si>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</si>
  <si>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</si>
  <si>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</si>
  <si>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</si>
  <si>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</si>
  <si>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</si>
  <si>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</si>
  <si>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</si>
  <si>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</si>
  <si>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</si>
  <si>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</si>
  <si>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</si>
  <si>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</si>
  <si>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</si>
  <si>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</si>
  <si>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</si>
  <si>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</si>
  <si>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</si>
  <si>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</si>
  <si>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</si>
  <si>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</si>
  <si>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</si>
  <si>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</si>
  <si>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</si>
  <si>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</si>
  <si>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</si>
  <si>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</si>
  <si>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</si>
  <si>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</si>
  <si>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</si>
  <si>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</si>
  <si>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</si>
  <si>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</si>
  <si>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</si>
  <si>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</si>
  <si>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</si>
  <si>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</si>
  <si>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</si>
  <si>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</si>
  <si>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</si>
  <si>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</si>
  <si>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</si>
  <si>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</si>
  <si>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</si>
  <si>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</si>
  <si>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</si>
  <si>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</si>
  <si>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</si>
  <si>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</si>
  <si>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</si>
  <si>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</si>
  <si>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</si>
  <si>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</si>
  <si>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</si>
  <si>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</si>
  <si>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</si>
  <si>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</si>
  <si>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</si>
  <si>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</si>
  <si>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</si>
  <si>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</si>
  <si>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</si>
  <si>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</si>
  <si>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</si>
  <si>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</si>
  <si>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</si>
  <si>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</si>
  <si>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</si>
  <si>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</si>
  <si>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</si>
  <si>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</si>
  <si>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</si>
  <si>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</si>
  <si>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</si>
  <si>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</si>
  <si>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</si>
  <si>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</si>
  <si>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</si>
  <si>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</si>
  <si>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</si>
  <si>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</si>
  <si>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</si>
  <si>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</si>
  <si>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</si>
  <si>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</si>
  <si>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</si>
  <si>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</si>
  <si>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</si>
  <si>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</si>
  <si>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</si>
  <si>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</si>
  <si>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</si>
  <si>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</si>
  <si>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</si>
  <si>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</si>
  <si>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</si>
  <si>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</si>
  <si>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</si>
  <si>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</si>
  <si>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</si>
  <si>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</si>
  <si>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</si>
  <si>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</si>
  <si>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</si>
  <si>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</si>
  <si>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</si>
  <si>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</si>
  <si>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</si>
  <si>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</si>
  <si>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</si>
  <si>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</si>
  <si>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</si>
  <si>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</si>
  <si>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</si>
  <si>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</si>
  <si>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</si>
  <si>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</si>
  <si>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</si>
  <si>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</si>
  <si>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</si>
  <si>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</si>
  <si>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</si>
  <si>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</si>
  <si>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</si>
  <si>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</si>
  <si>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</si>
  <si>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</si>
  <si>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</si>
  <si>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</si>
  <si>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</si>
  <si>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</si>
  <si>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</si>
  <si>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</si>
  <si>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</si>
  <si>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</si>
  <si>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</si>
  <si>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</si>
  <si>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</si>
  <si>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</si>
  <si>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</si>
  <si>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</si>
  <si>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</si>
  <si>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</si>
  <si>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</si>
  <si>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</si>
  <si>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</si>
  <si>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</si>
  <si>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</si>
  <si>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</si>
  <si>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</si>
  <si>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</si>
  <si>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</si>
  <si>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</si>
  <si>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</si>
  <si>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</si>
  <si>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</si>
  <si>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</si>
  <si>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</si>
  <si>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</si>
  <si>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</si>
  <si>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</si>
  <si>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</si>
  <si>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</si>
  <si>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</si>
  <si>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</si>
  <si>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</si>
  <si>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</si>
  <si>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</si>
  <si>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</si>
  <si>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</si>
  <si>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</si>
  <si>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</si>
  <si>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</si>
  <si>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</si>
  <si>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</si>
  <si>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</si>
  <si>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</si>
  <si>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</si>
  <si>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</si>
  <si>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</si>
  <si>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</si>
  <si>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</si>
  <si>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</si>
  <si>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</si>
  <si>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</si>
  <si>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</si>
  <si>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</si>
  <si>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</si>
  <si>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</si>
  <si>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</si>
  <si>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</si>
  <si>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</si>
  <si>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</si>
  <si>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</si>
  <si>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</si>
  <si>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</si>
  <si>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</si>
  <si>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</si>
  <si>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</si>
  <si>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</si>
  <si>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</si>
  <si>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</si>
  <si>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</si>
  <si>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</si>
  <si>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</si>
  <si>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</si>
  <si>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</si>
  <si>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</si>
  <si>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</si>
  <si>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</si>
  <si>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</si>
  <si>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</si>
  <si>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</si>
  <si>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</si>
  <si>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</si>
  <si>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</si>
  <si>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</si>
  <si>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</si>
  <si>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</si>
  <si>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</si>
  <si>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</si>
  <si>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</si>
  <si>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</si>
  <si>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</si>
  <si>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</si>
  <si>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</si>
  <si>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</si>
  <si>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</si>
  <si>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</si>
  <si>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</si>
  <si>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</si>
  <si>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</si>
  <si>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</si>
  <si>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</si>
  <si>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</si>
  <si>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</si>
  <si>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</si>
  <si>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</si>
  <si>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</si>
  <si>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</si>
  <si>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</si>
  <si>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</si>
  <si>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</si>
  <si>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</si>
  <si>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</si>
  <si>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</si>
  <si>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</si>
  <si>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</si>
  <si>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</si>
  <si>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</si>
  <si>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</si>
  <si>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</si>
  <si>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</si>
  <si>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</si>
  <si>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</si>
  <si>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</si>
  <si>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</si>
  <si>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</si>
  <si>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</si>
  <si>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</si>
  <si>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</si>
  <si>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</si>
  <si>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</si>
  <si>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</si>
  <si>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</si>
  <si>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</si>
  <si>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</si>
  <si>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</si>
  <si>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</si>
  <si>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</si>
  <si>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</si>
  <si>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</si>
  <si>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</si>
  <si>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</si>
  <si>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</si>
  <si>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</si>
  <si>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</si>
  <si>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</si>
  <si>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</si>
  <si>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</si>
  <si>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</si>
  <si>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</si>
  <si>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</si>
  <si>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</si>
  <si>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</si>
  <si>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</si>
  <si>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</si>
  <si>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</si>
  <si>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</si>
  <si>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</si>
  <si>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</si>
  <si>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</si>
  <si>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</si>
  <si>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</si>
  <si>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</si>
  <si>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</si>
  <si>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</si>
  <si>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</si>
  <si>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</si>
  <si>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</si>
  <si>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</si>
  <si>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</si>
  <si>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</si>
  <si>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</si>
  <si>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</si>
  <si>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</si>
  <si>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</si>
  <si>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</si>
  <si>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</si>
  <si>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</si>
  <si>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</si>
  <si>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</si>
  <si>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</si>
  <si>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</si>
  <si>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</si>
  <si>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</si>
  <si>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</si>
  <si>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</si>
  <si>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</si>
  <si>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</si>
  <si>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</si>
  <si>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</si>
  <si>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</si>
  <si>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</si>
  <si>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</si>
  <si>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</si>
  <si>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</si>
  <si>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</si>
  <si>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</si>
  <si>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</si>
  <si>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</si>
  <si>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</si>
  <si>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</si>
  <si>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</si>
  <si>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</si>
  <si>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</si>
  <si>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</si>
  <si>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</si>
  <si>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</si>
  <si>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</si>
  <si>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</si>
  <si>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</si>
  <si>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</si>
  <si>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</si>
  <si>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</si>
  <si>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</si>
  <si>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</si>
  <si>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</si>
  <si>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</si>
  <si>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</si>
  <si>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</si>
  <si>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</si>
  <si>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</si>
  <si>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</si>
  <si>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</si>
  <si>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</si>
  <si>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</si>
  <si>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</si>
  <si>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</si>
  <si>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</si>
  <si>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</si>
  <si>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</si>
  <si>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</si>
  <si>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</si>
  <si>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</si>
  <si>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</si>
  <si>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</si>
  <si>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</si>
  <si>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</si>
  <si>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</si>
  <si>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</si>
  <si>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</si>
  <si>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</si>
  <si>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</si>
  <si>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</si>
  <si>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</si>
  <si>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</si>
  <si>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</si>
  <si>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</si>
  <si>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</si>
  <si>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</si>
  <si>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</si>
  <si>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</si>
  <si>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</si>
  <si>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</si>
  <si>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</si>
  <si>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</si>
  <si>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</si>
  <si>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</si>
  <si>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</si>
  <si>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</si>
  <si>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</si>
  <si>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</si>
  <si>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</si>
  <si>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</si>
  <si>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</si>
  <si>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</si>
  <si>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</si>
  <si>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</si>
  <si>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</si>
  <si>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</si>
  <si>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</si>
  <si>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</si>
  <si>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</si>
  <si>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</si>
  <si>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</si>
  <si>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</si>
  <si>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</si>
  <si>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</si>
  <si>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</si>
  <si>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</si>
  <si>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</si>
  <si>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</si>
  <si>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</si>
  <si>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</si>
  <si>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</si>
  <si>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</si>
  <si>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</si>
  <si>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</si>
  <si>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</si>
  <si>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</si>
  <si>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</si>
  <si>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</si>
  <si>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</si>
  <si>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</si>
  <si>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</si>
  <si>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</si>
  <si>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</si>
  <si>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</si>
  <si>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</si>
  <si>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</si>
  <si>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</si>
  <si>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</si>
  <si>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</si>
  <si>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</si>
  <si>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</si>
  <si>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</si>
  <si>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</si>
  <si>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</si>
  <si>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</si>
  <si>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</si>
  <si>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</si>
  <si>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</si>
  <si>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</si>
  <si>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</si>
  <si>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</si>
  <si>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</si>
  <si>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</si>
  <si>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</si>
  <si>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</si>
  <si>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</si>
  <si>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</si>
  <si>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</si>
  <si>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</si>
  <si>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</si>
  <si>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</si>
  <si>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</si>
  <si>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</si>
  <si>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</si>
  <si>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</si>
  <si>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</si>
  <si>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</si>
  <si>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</si>
  <si>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</si>
  <si>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</si>
  <si>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</si>
  <si>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</si>
  <si>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</si>
  <si>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</si>
  <si>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</si>
  <si>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</si>
  <si>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</si>
  <si>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</si>
  <si>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</si>
  <si>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</si>
  <si>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</si>
  <si>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</si>
  <si>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</si>
  <si>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</si>
  <si>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</si>
  <si>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</si>
  <si>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</si>
  <si>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</si>
  <si>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</si>
  <si>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</si>
  <si>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</si>
  <si>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</si>
  <si>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</si>
  <si>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</si>
  <si>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</si>
  <si>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</si>
  <si>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</si>
  <si>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</si>
  <si>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</si>
  <si>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</si>
  <si>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</si>
  <si>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</si>
  <si>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</si>
  <si>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</si>
  <si>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</si>
  <si>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</si>
  <si>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</si>
  <si>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</si>
  <si>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</si>
  <si>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</si>
  <si>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</si>
  <si>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</si>
  <si>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</si>
  <si>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</si>
  <si>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</si>
  <si>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</si>
  <si>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</si>
  <si>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</si>
  <si>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</si>
  <si>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</si>
  <si>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</si>
  <si>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</si>
  <si>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</si>
  <si>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</si>
  <si>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</si>
  <si>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</si>
  <si>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</si>
  <si>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</si>
  <si>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</si>
  <si>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</si>
  <si>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</si>
  <si>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</si>
  <si>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</si>
  <si>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</si>
  <si>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</si>
  <si>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</si>
  <si>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</si>
  <si>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</si>
  <si>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</si>
  <si>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</si>
  <si>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</si>
  <si>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</si>
  <si>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</si>
  <si>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</si>
  <si>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</si>
  <si>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</si>
  <si>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</si>
  <si>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</si>
  <si>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</si>
  <si>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</si>
  <si>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</si>
  <si>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</si>
  <si>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</si>
  <si>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</si>
  <si>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</si>
  <si>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</si>
  <si>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</si>
  <si>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</si>
  <si>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</si>
  <si>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</si>
  <si>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</si>
  <si>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</si>
  <si>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</si>
  <si>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</si>
  <si>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</si>
  <si>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</si>
  <si>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</si>
  <si>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</si>
  <si>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</si>
  <si>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</si>
  <si>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</si>
  <si>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</si>
  <si>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</si>
  <si>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</si>
  <si>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</si>
  <si>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</si>
  <si>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</si>
  <si>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</si>
  <si>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</si>
  <si>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</si>
  <si>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</si>
  <si>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</si>
  <si>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</si>
  <si>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</si>
  <si>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</si>
  <si>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</si>
  <si>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</si>
  <si>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</si>
  <si>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</si>
  <si>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</si>
  <si>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</si>
  <si>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</si>
  <si>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</si>
  <si>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</si>
  <si>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</si>
  <si>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</si>
  <si>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</si>
  <si>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</si>
  <si>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</si>
  <si>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</si>
  <si>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</si>
  <si>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</si>
  <si>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</si>
  <si>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</si>
  <si>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</si>
  <si>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</si>
  <si>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</si>
  <si>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</si>
  <si>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</si>
  <si>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</si>
  <si>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</si>
  <si>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</si>
  <si>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</si>
  <si>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</si>
  <si>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</si>
  <si>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</si>
  <si>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</si>
  <si>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</si>
  <si>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</si>
  <si>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</si>
  <si>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</si>
  <si>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</si>
  <si>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</si>
  <si>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</si>
  <si>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</si>
  <si>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</si>
  <si>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</si>
  <si>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</si>
  <si>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</si>
  <si>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</si>
  <si>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</si>
  <si>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</si>
  <si>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</si>
  <si>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</si>
  <si>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</si>
  <si>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</si>
  <si>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</si>
  <si>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</si>
  <si>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</si>
  <si>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</si>
  <si>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</si>
  <si>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</si>
  <si>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</si>
  <si>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</si>
  <si>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</si>
  <si>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</si>
  <si>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</si>
  <si>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</si>
  <si>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</si>
  <si>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</si>
  <si>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</si>
  <si>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</si>
  <si>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</si>
  <si>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</si>
  <si>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</si>
  <si>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</si>
  <si>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</si>
  <si>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</si>
  <si>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</si>
  <si>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</si>
  <si>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</si>
  <si>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</si>
  <si>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</si>
  <si>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</si>
  <si>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</si>
  <si>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</si>
  <si>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</si>
  <si>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</si>
  <si>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</si>
  <si>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</si>
  <si>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</si>
  <si>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</si>
  <si>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</si>
  <si>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</si>
  <si>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</si>
  <si>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</si>
  <si>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</si>
  <si>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</si>
  <si>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</si>
  <si>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</si>
  <si>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</si>
  <si>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</si>
  <si>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</si>
  <si>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</si>
  <si>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</si>
  <si>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</si>
  <si>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</si>
  <si>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</si>
  <si>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</si>
  <si>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</si>
  <si>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</si>
  <si>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</si>
  <si>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</si>
  <si>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</si>
  <si>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</si>
  <si>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</si>
  <si>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</si>
  <si>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</si>
  <si>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</si>
  <si>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</si>
  <si>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</si>
  <si>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</si>
  <si>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</si>
  <si>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</si>
  <si>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</si>
  <si>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</si>
  <si>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</si>
  <si>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</si>
  <si>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</si>
  <si>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</si>
  <si>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</si>
  <si>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</si>
  <si>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</si>
  <si>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</si>
  <si>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</si>
  <si>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</si>
  <si>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</si>
  <si>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</si>
  <si>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</si>
  <si>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</si>
  <si>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</si>
  <si>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</si>
  <si>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</si>
  <si>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</si>
  <si>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</si>
  <si>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</si>
  <si>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</si>
  <si>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</si>
  <si>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</si>
  <si>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</si>
  <si>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</si>
  <si>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</si>
  <si>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</si>
  <si>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</si>
  <si>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</si>
  <si>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</si>
  <si>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</si>
  <si>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</si>
  <si>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</si>
  <si>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</si>
  <si>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</si>
  <si>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</si>
  <si>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</si>
  <si>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</si>
  <si>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</si>
  <si>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</si>
  <si>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</si>
  <si>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</si>
  <si>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</si>
  <si>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</si>
  <si>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</si>
  <si>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</si>
  <si>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</si>
  <si>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</si>
  <si>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</si>
  <si>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</si>
  <si>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</si>
  <si>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</si>
  <si>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</si>
  <si>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</si>
  <si>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</si>
  <si>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</si>
  <si>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</si>
  <si>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</si>
  <si>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</si>
  <si>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</si>
  <si>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</si>
  <si>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</si>
  <si>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</si>
  <si>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</si>
  <si>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</si>
  <si>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</si>
  <si>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</si>
  <si>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</si>
  <si>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</si>
  <si>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</si>
  <si>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</si>
  <si>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</si>
  <si>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</si>
  <si>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</si>
  <si>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</si>
  <si>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</si>
  <si>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</si>
  <si>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</si>
  <si>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</si>
  <si>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</si>
  <si>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</si>
  <si>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</si>
  <si>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</si>
  <si>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</si>
  <si>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</si>
  <si>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</si>
  <si>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</si>
  <si>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</si>
  <si>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</si>
  <si>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</si>
  <si>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</si>
  <si>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</si>
  <si>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</si>
  <si>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</si>
  <si>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</si>
  <si>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</si>
  <si>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</si>
  <si>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</si>
  <si>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</si>
  <si>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</si>
  <si>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</si>
  <si>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</si>
  <si>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</si>
  <si>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</si>
  <si>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</si>
  <si>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</si>
  <si>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</si>
  <si>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</si>
  <si>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</si>
  <si>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</si>
  <si>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</si>
  <si>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</si>
  <si>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</si>
  <si>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</si>
  <si>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</si>
  <si>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</si>
  <si>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</si>
  <si>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</si>
  <si>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</si>
  <si>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</si>
  <si>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</si>
  <si>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</si>
  <si>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</si>
  <si>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</si>
  <si>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</si>
  <si>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</si>
  <si>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</si>
  <si>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</si>
  <si>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</si>
  <si>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</si>
  <si>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</si>
  <si>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</si>
  <si>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</si>
  <si>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</si>
  <si>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</si>
  <si>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</si>
  <si>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</si>
  <si>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</si>
  <si>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</si>
  <si>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</si>
  <si>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</si>
  <si>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</si>
  <si>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</si>
  <si>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</si>
  <si>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</si>
  <si>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</si>
  <si>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</si>
  <si>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</si>
  <si>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</si>
  <si>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</si>
  <si>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</si>
  <si>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</si>
  <si>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</si>
  <si>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</si>
  <si>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</si>
  <si>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</si>
  <si>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</si>
  <si>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</si>
  <si>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</si>
  <si>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</si>
  <si>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</si>
  <si>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</si>
  <si>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</si>
  <si>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</si>
  <si>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</si>
  <si>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</si>
  <si>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</si>
  <si>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</si>
  <si>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</si>
  <si>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</si>
  <si>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</si>
  <si>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</si>
  <si>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</si>
  <si>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</si>
  <si>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</si>
  <si>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</si>
  <si>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</si>
  <si>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</si>
  <si>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</si>
  <si>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</si>
  <si>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</si>
  <si>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</si>
  <si>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</si>
  <si>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</si>
  <si>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</si>
  <si>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</si>
  <si>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</si>
  <si>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</si>
  <si>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</si>
  <si>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</si>
  <si>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</si>
  <si>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</si>
  <si>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</si>
  <si>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</si>
  <si>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</si>
  <si>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</si>
  <si>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</si>
  <si>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</si>
  <si>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</si>
  <si>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</si>
  <si>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</si>
  <si>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</si>
  <si>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</si>
  <si>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</si>
  <si>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</si>
  <si>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</si>
  <si>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</si>
  <si>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</si>
  <si>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</si>
  <si>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</si>
  <si>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</si>
  <si>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</si>
  <si>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</si>
  <si>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</si>
  <si>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</si>
  <si>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</si>
  <si>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</si>
  <si>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</si>
  <si>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</si>
  <si>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</si>
  <si>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</si>
  <si>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</si>
  <si>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</si>
  <si>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</si>
  <si>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</si>
  <si>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</si>
  <si>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</si>
  <si>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</si>
  <si>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</si>
  <si>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</si>
  <si>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</si>
  <si>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</si>
  <si>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</si>
  <si>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</si>
  <si>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</si>
  <si>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</si>
  <si>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</si>
  <si>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</si>
  <si>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</si>
  <si>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</si>
  <si>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</si>
  <si>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</si>
  <si>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</si>
  <si>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</si>
  <si>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</si>
  <si>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</si>
  <si>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</si>
  <si>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</si>
  <si>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</si>
  <si>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</si>
  <si>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</si>
  <si>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</si>
  <si>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</si>
  <si>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</si>
  <si>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</si>
  <si>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</si>
  <si>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</si>
  <si>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</si>
  <si>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</si>
  <si>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</si>
  <si>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</si>
  <si>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</si>
  <si>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</si>
  <si>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</si>
  <si>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</si>
  <si>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</si>
  <si>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</si>
  <si>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</si>
  <si>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</si>
  <si>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</si>
  <si>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</si>
  <si>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</si>
  <si>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</si>
  <si>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</si>
  <si>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</si>
  <si>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</si>
  <si>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</si>
  <si>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</si>
  <si>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</si>
  <si>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</si>
  <si>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</si>
  <si>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</si>
  <si>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</si>
  <si>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</si>
  <si>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</si>
  <si>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</si>
  <si>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</si>
  <si>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</si>
  <si>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</si>
  <si>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</si>
  <si>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</si>
  <si>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</si>
  <si>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</si>
  <si>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</si>
  <si>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</si>
  <si>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</si>
  <si>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</si>
  <si>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</si>
  <si>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</si>
  <si>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</si>
  <si>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</si>
  <si>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</si>
  <si>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</si>
  <si>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</si>
  <si>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</si>
  <si>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</si>
  <si>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</si>
  <si>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</si>
  <si>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</si>
  <si>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</si>
  <si>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</si>
  <si>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</si>
  <si>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</si>
  <si>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</si>
  <si>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</si>
  <si>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</si>
  <si>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</si>
  <si>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</si>
  <si>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</si>
  <si>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</si>
  <si>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</si>
  <si>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</si>
  <si>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</si>
  <si>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</si>
  <si>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</si>
  <si>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</si>
  <si>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</si>
  <si>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</si>
  <si>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</si>
  <si>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</si>
  <si>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</si>
  <si>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</si>
  <si>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</si>
  <si>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</si>
  <si>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</si>
  <si>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</si>
  <si>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</si>
  <si>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</si>
  <si>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</si>
  <si>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</si>
  <si>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</si>
  <si>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</si>
  <si>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</si>
  <si>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</si>
  <si>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</si>
  <si>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</si>
  <si>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</si>
  <si>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</si>
  <si>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</si>
  <si>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</si>
  <si>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</si>
  <si>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</si>
  <si>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</si>
  <si>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</si>
  <si>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</si>
  <si>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</si>
  <si>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</si>
  <si>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</si>
  <si>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</si>
  <si>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</si>
  <si>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</si>
  <si>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</si>
  <si>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</si>
  <si>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</si>
  <si>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</si>
  <si>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</si>
  <si>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</si>
  <si>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</si>
  <si>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</si>
  <si>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</si>
  <si>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</si>
  <si>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</si>
  <si>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</si>
  <si>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</si>
  <si>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</si>
  <si>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</si>
  <si>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</si>
  <si>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</si>
  <si>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</si>
  <si>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</si>
  <si>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</si>
  <si>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</si>
  <si>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</si>
  <si>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</si>
  <si>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</si>
  <si>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</si>
  <si>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</si>
  <si>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</si>
  <si>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</si>
  <si>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</si>
  <si>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</si>
  <si>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</si>
  <si>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</si>
  <si>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</si>
  <si>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</si>
  <si>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</si>
  <si>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</si>
  <si>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</si>
  <si>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</si>
  <si>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</si>
  <si>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</si>
  <si>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</si>
  <si>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</si>
  <si>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</si>
  <si>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</si>
  <si>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</si>
  <si>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</si>
  <si>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</si>
  <si>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</si>
  <si>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</si>
  <si>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</si>
  <si>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</si>
  <si>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</si>
  <si>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</si>
  <si>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</si>
  <si>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</si>
  <si>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</si>
  <si>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</si>
  <si>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</si>
  <si>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</si>
  <si>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</si>
  <si>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</si>
  <si>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</si>
  <si>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</si>
  <si>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</si>
  <si>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</si>
  <si>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</si>
  <si>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</si>
  <si>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</si>
  <si>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</si>
  <si>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</si>
  <si>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</si>
  <si>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</si>
  <si>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</si>
  <si>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</si>
  <si>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</si>
  <si>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</si>
  <si>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</si>
  <si>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</si>
  <si>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</si>
  <si>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</si>
  <si>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</si>
  <si>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</si>
  <si>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</si>
  <si>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</si>
  <si>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</si>
  <si>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</si>
  <si>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</si>
  <si>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</si>
  <si>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</si>
  <si>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</si>
  <si>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</si>
  <si>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</si>
  <si>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</si>
  <si>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</si>
  <si>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</si>
  <si>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</si>
  <si>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</si>
  <si>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</si>
  <si>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</si>
  <si>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</si>
  <si>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</si>
  <si>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</si>
  <si>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</si>
  <si>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</si>
  <si>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</si>
  <si>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</si>
  <si>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</si>
  <si>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</si>
  <si>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</si>
  <si>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</si>
  <si>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</si>
  <si>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</si>
  <si>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</si>
  <si>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</si>
  <si>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</si>
  <si>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</si>
  <si>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</si>
  <si>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</si>
  <si>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</si>
  <si>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</si>
  <si>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</si>
  <si>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</si>
  <si>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</si>
  <si>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</si>
  <si>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</si>
  <si>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</si>
  <si>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</si>
  <si>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</si>
  <si>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</si>
  <si>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</si>
  <si>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</si>
  <si>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</si>
  <si>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</si>
  <si>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</si>
  <si>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</si>
  <si>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</si>
  <si>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</si>
  <si>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</si>
  <si>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</si>
  <si>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</si>
  <si>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</si>
  <si>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</si>
  <si>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</si>
  <si>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</si>
  <si>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</si>
  <si>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</si>
  <si>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</si>
  <si>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</si>
  <si>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</si>
  <si>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</si>
  <si>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</si>
  <si>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</si>
  <si>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</si>
  <si>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</si>
  <si>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</si>
  <si>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</si>
  <si>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</si>
  <si>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</si>
  <si>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</si>
  <si>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</si>
  <si>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</si>
  <si>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</si>
  <si>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</si>
  <si>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</si>
  <si>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</si>
  <si>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</si>
  <si>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</si>
  <si>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</si>
  <si>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</si>
  <si>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</si>
  <si>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</si>
  <si>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</si>
  <si>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</si>
  <si>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</si>
  <si>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</si>
  <si>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</si>
  <si>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</si>
  <si>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</si>
  <si>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</si>
  <si>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</si>
  <si>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</si>
  <si>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</si>
  <si>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</si>
  <si>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</si>
  <si>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</si>
  <si>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</si>
  <si>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</si>
  <si>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</si>
  <si>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</si>
  <si>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</si>
  <si>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</si>
  <si>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</si>
  <si>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</si>
  <si>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</si>
  <si>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</si>
  <si>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</si>
  <si>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</si>
  <si>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</si>
  <si>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</si>
  <si>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</si>
  <si>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</si>
  <si>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</si>
  <si>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</si>
  <si>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</si>
  <si>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</si>
  <si>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</si>
  <si>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</si>
  <si>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</si>
  <si>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</si>
  <si>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</si>
  <si>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</si>
  <si>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</si>
  <si>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</si>
  <si>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</si>
  <si>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</si>
  <si>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</si>
  <si>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</si>
  <si>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</si>
  <si>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</si>
  <si>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</si>
  <si>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</si>
  <si>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</si>
  <si>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</si>
  <si>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</si>
  <si>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</si>
  <si>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</si>
  <si>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</si>
  <si>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</si>
  <si>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</si>
  <si>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</si>
  <si>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</si>
  <si>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</si>
  <si>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</si>
  <si>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</si>
  <si>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</si>
  <si>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</si>
  <si>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</si>
  <si>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</si>
  <si>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</si>
  <si>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</si>
  <si>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</si>
  <si>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</si>
  <si>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</si>
  <si>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</si>
  <si>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</si>
  <si>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</si>
  <si>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</si>
  <si>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</si>
  <si>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</si>
  <si>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</si>
  <si>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</si>
  <si>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</si>
  <si>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</si>
  <si>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</si>
  <si>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</si>
  <si>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</si>
  <si>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</si>
  <si>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</si>
  <si>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</si>
  <si>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</si>
  <si>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</si>
  <si>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</si>
  <si>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</si>
  <si>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</si>
  <si>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</si>
  <si>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</si>
  <si>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</si>
  <si>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</si>
  <si>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</si>
  <si>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</si>
  <si>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</si>
  <si>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</si>
  <si>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</si>
  <si>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</si>
  <si>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</si>
  <si>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</si>
  <si>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</si>
  <si>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</si>
  <si>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</si>
  <si>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</si>
  <si>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</si>
  <si>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</si>
  <si>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</si>
  <si>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</si>
  <si>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</si>
  <si>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</si>
  <si>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</si>
  <si>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</si>
  <si>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</si>
  <si>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</si>
  <si>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</si>
  <si>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</si>
  <si>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</si>
  <si>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</si>
  <si>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</si>
  <si>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</si>
  <si>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</si>
  <si>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</si>
  <si>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</si>
  <si>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</si>
  <si>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</si>
  <si>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</si>
  <si>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</si>
  <si>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</si>
  <si>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</si>
  <si>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</si>
  <si>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</si>
  <si>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</si>
  <si>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</si>
  <si>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</si>
  <si>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</si>
  <si>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</si>
  <si>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</si>
  <si>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</si>
  <si>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</si>
  <si>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</si>
  <si>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</si>
  <si>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</si>
  <si>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</si>
  <si>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</si>
  <si>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</si>
  <si>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</si>
  <si>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</si>
  <si>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</si>
  <si>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</si>
  <si>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</si>
  <si>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</si>
  <si>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</si>
  <si>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</si>
  <si>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</si>
  <si>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</si>
  <si>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</si>
  <si>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</si>
  <si>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</si>
  <si>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</si>
  <si>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</si>
  <si>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</si>
  <si>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</si>
  <si>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</si>
  <si>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</si>
  <si>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</si>
  <si>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</si>
  <si>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</si>
  <si>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</si>
  <si>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</si>
  <si>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</si>
  <si>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</si>
  <si>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</si>
  <si>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</si>
  <si>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</si>
  <si>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</si>
  <si>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</si>
  <si>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</si>
  <si>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</si>
  <si>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</si>
  <si>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</si>
  <si>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</si>
  <si>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</si>
  <si>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</si>
  <si>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</si>
  <si>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</si>
  <si>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</si>
  <si>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</si>
  <si>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</si>
  <si>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</si>
  <si>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</si>
  <si>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</si>
  <si>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</si>
  <si>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</si>
  <si>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</si>
  <si>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</si>
  <si>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</si>
  <si>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</si>
  <si>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</si>
  <si>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</si>
  <si>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</si>
  <si>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</si>
  <si>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</si>
  <si>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</si>
  <si>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</si>
  <si>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</si>
  <si>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</si>
  <si>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</si>
  <si>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</si>
  <si>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</si>
  <si>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</si>
  <si>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</si>
  <si>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</si>
  <si>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</si>
  <si>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</si>
  <si>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</si>
  <si>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</si>
  <si>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</si>
  <si>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</si>
  <si>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</si>
  <si>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</si>
  <si>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</si>
  <si>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</si>
  <si>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</si>
  <si>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</si>
  <si>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</si>
  <si>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</si>
  <si>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</si>
  <si>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</si>
  <si>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</si>
  <si>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</si>
  <si>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</si>
  <si>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</si>
  <si>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</si>
  <si>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</si>
  <si>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</si>
  <si>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</si>
  <si>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</si>
  <si>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</si>
  <si>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</si>
  <si>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</si>
  <si>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</si>
  <si>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</si>
  <si>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</si>
  <si>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</si>
  <si>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</si>
  <si>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</si>
  <si>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</si>
  <si>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</si>
  <si>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</si>
  <si>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</si>
  <si>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</si>
  <si>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</si>
  <si>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</si>
  <si>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</si>
  <si>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</si>
  <si>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</si>
  <si>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</si>
  <si>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</si>
  <si>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</si>
  <si>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</si>
  <si>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</si>
  <si>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</si>
  <si>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</si>
  <si>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</si>
  <si>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</si>
  <si>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</si>
  <si>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</si>
  <si>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</si>
  <si>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</si>
  <si>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</si>
  <si>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</si>
  <si>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</si>
  <si>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</si>
  <si>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</si>
  <si>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</si>
  <si>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</si>
  <si>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</si>
  <si>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</si>
  <si>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</si>
  <si>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</si>
  <si>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</si>
  <si>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</si>
  <si>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</si>
  <si>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</si>
  <si>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</si>
  <si>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</si>
  <si>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</si>
  <si>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</si>
  <si>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</si>
  <si>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</si>
  <si>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</si>
  <si>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</si>
  <si>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</si>
  <si>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</si>
  <si>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</si>
  <si>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</si>
  <si>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</si>
  <si>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</si>
  <si>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</si>
  <si>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</si>
  <si>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</si>
  <si>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</si>
  <si>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</si>
  <si>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</si>
  <si>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</si>
  <si>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</si>
  <si>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</si>
  <si>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</si>
  <si>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</si>
  <si>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</si>
  <si>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</si>
  <si>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</si>
  <si>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</si>
  <si>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</si>
  <si>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</si>
  <si>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</si>
  <si>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</si>
  <si>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</si>
  <si>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</si>
  <si>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</si>
  <si>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</si>
  <si>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</si>
  <si>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</si>
  <si>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</si>
  <si>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</si>
  <si>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</si>
  <si>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</si>
  <si>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</si>
  <si>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</si>
  <si>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</si>
  <si>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</si>
  <si>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</si>
  <si>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</si>
  <si>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</si>
  <si>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</si>
  <si>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</si>
  <si>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</si>
  <si>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</si>
  <si>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</si>
  <si>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</si>
  <si>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</si>
  <si>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</si>
  <si>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</si>
  <si>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</si>
  <si>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</si>
  <si>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</si>
  <si>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</si>
  <si>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</si>
  <si>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</si>
  <si>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</si>
  <si>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</si>
  <si>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</si>
  <si>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</si>
  <si>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</si>
  <si>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</si>
  <si>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</si>
  <si>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</si>
  <si>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</si>
  <si>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</si>
  <si>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</si>
  <si>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</si>
  <si>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</si>
  <si>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</si>
  <si>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</si>
  <si>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</si>
  <si>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</si>
  <si>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</si>
  <si>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</si>
  <si>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</si>
  <si>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</si>
  <si>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</si>
  <si>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</si>
  <si>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</si>
  <si>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</si>
  <si>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</si>
  <si>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</si>
  <si>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</si>
  <si>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</si>
  <si>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</si>
  <si>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</si>
  <si>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</si>
  <si>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</si>
  <si>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</si>
  <si>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</si>
  <si>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</si>
  <si>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</si>
  <si>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</si>
  <si>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</si>
  <si>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</si>
  <si>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</si>
  <si>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</si>
  <si>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</si>
  <si>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</si>
  <si>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</si>
  <si>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</si>
  <si>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</si>
  <si>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</si>
  <si>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</si>
  <si>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</si>
  <si>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</si>
  <si>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</si>
  <si>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</si>
  <si>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</si>
  <si>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</si>
  <si>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</si>
  <si>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</si>
  <si>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</si>
  <si>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</si>
  <si>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</si>
  <si>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</si>
  <si>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</si>
  <si>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</si>
  <si>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</si>
  <si>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</si>
  <si>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</si>
  <si>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</si>
  <si>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</si>
  <si>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</si>
  <si>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</si>
  <si>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</si>
  <si>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</si>
  <si>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</si>
  <si>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</si>
  <si>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</si>
  <si>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</si>
  <si>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</si>
  <si>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</si>
  <si>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</si>
  <si>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</si>
  <si>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</si>
  <si>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</si>
  <si>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</si>
  <si>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</si>
  <si>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</si>
  <si>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</si>
  <si>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</si>
  <si>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</si>
  <si>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</si>
  <si>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</si>
  <si>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</si>
  <si>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</si>
  <si>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</si>
  <si>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</si>
  <si>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</si>
  <si>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</si>
  <si>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</si>
  <si>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</si>
  <si>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</si>
  <si>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</si>
  <si>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</si>
  <si>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</si>
  <si>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</si>
  <si>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</si>
  <si>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</si>
  <si>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</si>
  <si>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</si>
  <si>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</si>
  <si>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</si>
  <si>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</si>
  <si>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</si>
  <si>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</si>
  <si>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</si>
  <si>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</si>
  <si>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</si>
  <si>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</si>
  <si>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</si>
  <si>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</si>
  <si>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</si>
  <si>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</si>
  <si>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</si>
  <si>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</si>
  <si>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</si>
  <si>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</si>
  <si>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</si>
  <si>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</si>
  <si>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</si>
  <si>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</si>
  <si>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</si>
  <si>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</si>
  <si>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</si>
  <si>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</si>
  <si>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</si>
  <si>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</si>
  <si>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</si>
  <si>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</si>
  <si>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</si>
  <si>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</si>
  <si>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</si>
  <si>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</si>
  <si>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</si>
  <si>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</si>
  <si>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</si>
  <si>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</si>
  <si>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</si>
  <si>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</si>
  <si>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</si>
  <si>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</si>
  <si>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</si>
  <si>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</si>
  <si>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</si>
  <si>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</si>
  <si>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</si>
  <si>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</si>
  <si>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</si>
  <si>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</si>
  <si>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</si>
  <si>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</si>
  <si>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</si>
  <si>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</si>
  <si>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</si>
  <si>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</si>
  <si>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</si>
  <si>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</si>
  <si>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</si>
  <si>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</si>
  <si>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</si>
  <si>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</si>
  <si>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</si>
  <si>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</si>
  <si>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</si>
  <si>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</si>
  <si>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</si>
  <si>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</si>
  <si>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</si>
  <si>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</si>
  <si>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</si>
  <si>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</si>
  <si>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</si>
  <si>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</si>
  <si>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</si>
  <si>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</si>
  <si>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</si>
  <si>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</si>
  <si>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</si>
  <si>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</si>
  <si>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</si>
  <si>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</si>
  <si>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</si>
  <si>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</si>
  <si>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</si>
  <si>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</si>
  <si>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</si>
  <si>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</si>
  <si>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</si>
  <si>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</si>
  <si>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</si>
  <si>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</si>
  <si>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</si>
  <si>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</si>
  <si>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</si>
  <si>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</si>
  <si>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</si>
  <si>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</si>
  <si>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</si>
  <si>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</si>
  <si>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</si>
  <si>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</si>
  <si>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</si>
  <si>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</si>
  <si>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</si>
  <si>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</si>
  <si>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</si>
  <si>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</si>
  <si>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</si>
  <si>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</si>
  <si>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</si>
  <si>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</si>
  <si>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</si>
  <si>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</si>
  <si>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</si>
  <si>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</si>
  <si>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</si>
  <si>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</si>
  <si>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</si>
  <si>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</si>
  <si>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</si>
  <si>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</si>
  <si>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</si>
  <si>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</si>
  <si>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</si>
  <si>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</si>
  <si>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</si>
  <si>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</si>
  <si>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</si>
  <si>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</si>
  <si>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</si>
  <si>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</si>
  <si>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</si>
  <si>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</si>
  <si>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</si>
  <si>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</si>
  <si>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</si>
  <si>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</si>
  <si>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</si>
  <si>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</si>
  <si>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</si>
  <si>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</si>
  <si>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</si>
  <si>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</si>
  <si>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</si>
  <si>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</si>
  <si>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</si>
  <si>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</si>
  <si>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</si>
  <si>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</si>
  <si>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</si>
  <si>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</si>
  <si>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</si>
  <si>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</si>
  <si>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</si>
  <si>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</si>
  <si>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</si>
  <si>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</si>
  <si>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</si>
  <si>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</si>
  <si>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</si>
  <si>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</si>
  <si>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</si>
  <si>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</si>
  <si>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</si>
  <si>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</si>
  <si>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</si>
  <si>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</si>
  <si>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</si>
  <si>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</si>
  <si>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</si>
  <si>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</si>
  <si>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</si>
  <si>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</si>
  <si>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</si>
  <si>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</si>
  <si>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</si>
  <si>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</si>
  <si>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</si>
  <si>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</si>
  <si>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</si>
  <si>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</si>
  <si>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</si>
  <si>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</si>
  <si>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</si>
  <si>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</si>
  <si>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</si>
  <si>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</si>
  <si>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</si>
  <si>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</si>
  <si>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</si>
  <si>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</si>
  <si>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</si>
  <si>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</si>
  <si>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</si>
  <si>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</si>
  <si>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</si>
  <si>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</si>
  <si>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</si>
  <si>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</si>
  <si>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</si>
  <si>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</si>
  <si>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</si>
  <si>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</si>
  <si>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</si>
  <si>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</si>
  <si>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</si>
  <si>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</si>
  <si>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</si>
  <si>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</si>
  <si>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</si>
  <si>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</si>
  <si>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</si>
  <si>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</si>
  <si>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</si>
  <si>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</si>
  <si>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</si>
  <si>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</si>
  <si>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</si>
  <si>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</si>
  <si>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</si>
  <si>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</si>
  <si>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</si>
  <si>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</si>
  <si>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</si>
  <si>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</si>
  <si>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</si>
  <si>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</si>
  <si>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</si>
  <si>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</si>
  <si>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</si>
  <si>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</si>
  <si>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</si>
  <si>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</si>
  <si>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</si>
  <si>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</si>
  <si>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</si>
  <si>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</si>
  <si>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</si>
  <si>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</si>
  <si>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</si>
  <si>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</si>
  <si>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</si>
  <si>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</si>
  <si>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</si>
  <si>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</si>
  <si>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</si>
  <si>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</si>
  <si>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</si>
  <si>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</si>
  <si>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</si>
  <si>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</si>
  <si>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</si>
  <si>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</si>
  <si>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</si>
  <si>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</si>
  <si>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</si>
  <si>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</si>
  <si>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</si>
  <si>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</si>
  <si>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</si>
  <si>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</si>
  <si>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</si>
  <si>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</si>
  <si>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</si>
  <si>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</si>
  <si>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</si>
  <si>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</si>
  <si>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</si>
  <si>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</si>
  <si>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</si>
  <si>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</si>
  <si>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</si>
  <si>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</si>
  <si>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</si>
  <si>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</si>
  <si>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</si>
  <si>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</si>
  <si>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</si>
  <si>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</si>
  <si>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</si>
  <si>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</si>
  <si>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</si>
  <si>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</si>
  <si>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</si>
  <si>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</si>
  <si>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</si>
  <si>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</si>
  <si>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</si>
  <si>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</si>
  <si>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</si>
  <si>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</si>
  <si>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</si>
  <si>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</si>
  <si>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</si>
  <si>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</si>
  <si>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</si>
  <si>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</si>
  <si>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</si>
  <si>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</si>
  <si>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</si>
  <si>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</si>
  <si>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</si>
  <si>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</si>
  <si>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</si>
  <si>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</si>
  <si>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</si>
  <si>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</si>
  <si>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</si>
  <si>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</si>
  <si>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</si>
  <si>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</si>
  <si>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</si>
  <si>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</si>
  <si>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</si>
  <si>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</si>
  <si>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</si>
  <si>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</si>
  <si>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</si>
  <si>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</si>
  <si>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</si>
  <si>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</si>
  <si>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</si>
  <si>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</si>
  <si>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</si>
  <si>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</si>
  <si>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</si>
  <si>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</si>
  <si>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</si>
  <si>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</si>
  <si>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</si>
  <si>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</si>
  <si>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</si>
  <si>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</si>
  <si>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</si>
  <si>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</si>
  <si>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</si>
  <si>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</si>
  <si>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</si>
  <si>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</si>
  <si>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</si>
  <si>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</si>
  <si>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</si>
  <si>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</si>
  <si>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</si>
  <si>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</si>
  <si>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</si>
  <si>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</si>
  <si>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</si>
  <si>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</si>
  <si>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</si>
  <si>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</si>
  <si>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</si>
  <si>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</si>
  <si>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</si>
  <si>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</si>
  <si>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</si>
  <si>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</si>
  <si>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</si>
  <si>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</si>
  <si>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</si>
  <si>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</si>
  <si>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</si>
  <si>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</si>
  <si>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</si>
  <si>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</si>
  <si>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</si>
  <si>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</si>
  <si>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</si>
  <si>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</si>
  <si>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</si>
  <si>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</si>
  <si>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</si>
  <si>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</si>
  <si>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</si>
  <si>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</si>
  <si>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</si>
  <si>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</si>
  <si>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</si>
  <si>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</si>
  <si>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</si>
  <si>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</si>
  <si>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</si>
  <si>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</si>
  <si>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</si>
  <si>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</si>
  <si>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</si>
  <si>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</si>
  <si>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</si>
  <si>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</si>
  <si>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</si>
  <si>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</si>
  <si>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</si>
  <si>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</si>
  <si>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</si>
  <si>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</si>
  <si>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</si>
  <si>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</si>
  <si>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</si>
  <si>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</si>
  <si>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</si>
  <si>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</si>
  <si>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</si>
  <si>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</si>
  <si>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</si>
  <si>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</si>
  <si>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</si>
  <si>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</si>
  <si>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</si>
  <si>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</si>
  <si>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</si>
  <si>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</si>
  <si>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</si>
  <si>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</si>
  <si>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</si>
  <si>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</si>
  <si>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</si>
  <si>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</si>
  <si>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</si>
  <si>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</si>
  <si>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</si>
  <si>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</si>
  <si>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</si>
  <si>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</si>
  <si>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</si>
  <si>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</si>
  <si>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</si>
  <si>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</si>
  <si>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</si>
  <si>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</si>
  <si>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</si>
  <si>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</si>
  <si>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</si>
  <si>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</si>
  <si>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</si>
  <si>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</si>
  <si>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</si>
  <si>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</si>
  <si>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</si>
  <si>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</si>
  <si>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</si>
  <si>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</si>
  <si>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</si>
  <si>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</si>
  <si>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</si>
  <si>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</si>
  <si>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</si>
  <si>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</si>
  <si>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</si>
  <si>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</si>
  <si>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</si>
  <si>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</si>
  <si>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</si>
  <si>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</si>
  <si>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</si>
  <si>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</si>
  <si>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</si>
  <si>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</si>
  <si>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</si>
  <si>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</si>
  <si>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</si>
  <si>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</si>
  <si>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</si>
  <si>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</si>
  <si>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</si>
  <si>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</si>
  <si>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</si>
  <si>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</si>
  <si>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</si>
  <si>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</si>
  <si>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</si>
  <si>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</si>
  <si>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</si>
  <si>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</si>
  <si>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</si>
  <si>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</si>
  <si>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</si>
  <si>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</si>
  <si>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</si>
  <si>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</si>
  <si>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</si>
  <si>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</si>
  <si>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</si>
  <si>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</si>
  <si>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</si>
  <si>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</si>
  <si>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</si>
  <si>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</si>
  <si>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</si>
  <si>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</si>
  <si>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</si>
  <si>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</si>
  <si>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</si>
  <si>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</si>
  <si>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</si>
  <si>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</si>
  <si>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</si>
  <si>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</si>
  <si>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</si>
  <si>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</si>
  <si>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</si>
  <si>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</si>
  <si>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</si>
  <si>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</si>
  <si>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</si>
  <si>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</si>
  <si>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</si>
  <si>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</si>
  <si>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</si>
  <si>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</si>
  <si>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</si>
  <si>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</si>
  <si>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</si>
  <si>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</si>
  <si>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</si>
  <si>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</si>
  <si>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</si>
  <si>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</si>
  <si>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</si>
  <si>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</si>
  <si>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</si>
  <si>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</si>
  <si>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</si>
  <si>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</si>
  <si>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</si>
  <si>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</si>
  <si>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</si>
  <si>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</si>
  <si>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</si>
  <si>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</si>
  <si>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</si>
  <si>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</si>
  <si>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</si>
  <si>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</si>
  <si>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</si>
  <si>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</si>
  <si>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</si>
  <si>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</si>
  <si>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</si>
  <si>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</si>
  <si>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</si>
  <si>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</si>
  <si>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</si>
  <si>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</si>
  <si>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</si>
  <si>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</si>
  <si>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</si>
  <si>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</si>
  <si>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</si>
  <si>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</si>
  <si>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</si>
  <si>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</si>
  <si>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</si>
  <si>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</si>
  <si>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</si>
  <si>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</si>
  <si>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</si>
  <si>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</si>
  <si>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</si>
  <si>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</si>
  <si>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</si>
  <si>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</si>
  <si>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</si>
  <si>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</si>
  <si>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</si>
  <si>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</si>
  <si>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</si>
  <si>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</si>
  <si>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</si>
  <si>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</si>
  <si>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</si>
  <si>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</si>
  <si>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</si>
  <si>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</si>
  <si>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</si>
  <si>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</si>
  <si>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</si>
  <si>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</si>
  <si>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</si>
  <si>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</si>
  <si>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</si>
  <si>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</si>
  <si>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</si>
  <si>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</si>
  <si>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</si>
  <si>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</si>
  <si>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</si>
  <si>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</si>
  <si>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</si>
  <si>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</si>
  <si>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</si>
  <si>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</si>
  <si>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</si>
  <si>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</si>
  <si>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</si>
  <si>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</si>
  <si>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</si>
  <si>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</si>
  <si>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</si>
  <si>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</si>
  <si>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</si>
  <si>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</si>
  <si>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</si>
  <si>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</si>
  <si>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</si>
  <si>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</si>
  <si>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</si>
  <si>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</si>
  <si>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</si>
  <si>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</si>
  <si>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</si>
  <si>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</si>
  <si>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</si>
  <si>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</si>
  <si>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</si>
  <si>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</si>
  <si>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</si>
  <si>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</si>
  <si>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</si>
  <si>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</si>
  <si>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</si>
  <si>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</si>
  <si>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</si>
  <si>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</si>
  <si>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</si>
  <si>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</si>
  <si>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</si>
  <si>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</si>
  <si>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</si>
  <si>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</si>
  <si>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</si>
  <si>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</si>
  <si>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</si>
  <si>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</si>
  <si>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</si>
  <si>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</si>
  <si>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</si>
  <si>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</si>
  <si>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</si>
  <si>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</si>
  <si>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</si>
  <si>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</si>
  <si>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</si>
  <si>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</si>
  <si>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</si>
  <si>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</si>
  <si>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</si>
  <si>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</si>
  <si>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</si>
  <si>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</si>
  <si>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</si>
  <si>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</si>
  <si>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</si>
  <si>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</si>
  <si>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</si>
  <si>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</si>
  <si>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</si>
  <si>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</si>
  <si>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</si>
  <si>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</si>
  <si>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</si>
  <si>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</si>
  <si>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</si>
  <si>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</si>
  <si>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</si>
  <si>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</si>
  <si>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</si>
  <si>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</si>
  <si>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</si>
  <si>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</si>
  <si>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</si>
  <si>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</si>
  <si>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</si>
  <si>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</si>
  <si>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</si>
  <si>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</si>
  <si>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</si>
  <si>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</si>
  <si>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</si>
  <si>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</si>
  <si>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</si>
  <si>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</si>
  <si>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</si>
  <si>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</si>
  <si>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</si>
  <si>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</si>
  <si>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</si>
  <si>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</si>
  <si>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</si>
  <si>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</si>
  <si>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</si>
  <si>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</si>
  <si>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</si>
  <si>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</si>
  <si>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</si>
  <si>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</si>
  <si>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</si>
  <si>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</si>
  <si>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</si>
  <si>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</si>
  <si>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</si>
  <si>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</si>
  <si>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</si>
  <si>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</si>
  <si>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</si>
  <si>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</si>
  <si>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</si>
  <si>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</si>
  <si>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</si>
  <si>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</si>
  <si>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</si>
  <si>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</si>
  <si>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</si>
  <si>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</si>
  <si>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</si>
  <si>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</si>
  <si>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</si>
  <si>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</si>
  <si>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</si>
  <si>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</si>
  <si>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</si>
  <si>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</si>
  <si>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</si>
  <si>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</si>
  <si>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</si>
  <si>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</si>
  <si>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</si>
  <si>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</si>
  <si>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</si>
  <si>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</si>
  <si>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</si>
  <si>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</si>
  <si>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</si>
  <si>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</si>
  <si>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</si>
  <si>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</si>
  <si>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</si>
  <si>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</si>
  <si>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</si>
  <si>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</si>
  <si>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</si>
  <si>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</si>
  <si>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</si>
  <si>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</si>
  <si>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</si>
  <si>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</si>
  <si>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</si>
  <si>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</si>
  <si>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</si>
  <si>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</si>
  <si>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</si>
  <si>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</si>
  <si>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</si>
  <si>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</si>
  <si>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</si>
  <si>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</si>
  <si>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</si>
  <si>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</si>
  <si>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</si>
  <si>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</si>
  <si>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</si>
  <si>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</si>
  <si>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</si>
  <si>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</si>
  <si>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</si>
  <si>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</si>
  <si>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</si>
  <si>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</si>
  <si>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</si>
  <si>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</si>
  <si>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</si>
  <si>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</si>
  <si>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</si>
  <si>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</si>
  <si>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</si>
  <si>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</si>
  <si>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</si>
  <si>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</si>
  <si>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</si>
  <si>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</si>
  <si>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</si>
  <si>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</si>
  <si>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</si>
  <si>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</si>
  <si>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</si>
  <si>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</si>
  <si>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</si>
  <si>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</si>
  <si>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</si>
  <si>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</si>
  <si>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</si>
  <si>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</si>
  <si>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</si>
  <si>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</si>
  <si>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</si>
  <si>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</si>
  <si>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</si>
  <si>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</si>
  <si>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</si>
  <si>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</si>
  <si>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</si>
  <si>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</si>
  <si>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</si>
  <si>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</si>
  <si>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</si>
  <si>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</si>
  <si>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</si>
  <si>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</si>
  <si>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</si>
  <si>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</si>
  <si>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</si>
  <si>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</si>
  <si>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</si>
  <si>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</si>
  <si>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</si>
  <si>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</si>
  <si>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</si>
  <si>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</si>
  <si>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</si>
  <si>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</si>
  <si>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</si>
  <si>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</si>
  <si>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</si>
  <si>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</si>
  <si>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</si>
  <si>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</si>
  <si>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</si>
  <si>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</si>
  <si>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</si>
  <si>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</si>
  <si>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</si>
  <si>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</si>
  <si>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</si>
  <si>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</si>
  <si>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</si>
  <si>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</si>
  <si>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</si>
  <si>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</si>
  <si>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</si>
  <si>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</si>
  <si>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</si>
  <si>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</si>
  <si>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</si>
  <si>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</si>
  <si>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</si>
  <si>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</si>
  <si>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</si>
  <si>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</si>
  <si>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</si>
  <si>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</si>
  <si>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</si>
  <si>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</si>
  <si>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</si>
  <si>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</si>
  <si>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</si>
  <si>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</si>
  <si>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</si>
  <si>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</si>
  <si>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</si>
  <si>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</si>
  <si>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</si>
  <si>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</si>
  <si>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</si>
  <si>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</si>
  <si>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</si>
  <si>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</si>
  <si>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</si>
  <si>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</si>
  <si>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</si>
  <si>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</si>
  <si>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</si>
  <si>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</si>
  <si>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</si>
  <si>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</si>
  <si>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</si>
  <si>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</si>
  <si>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</si>
  <si>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</si>
  <si>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</si>
  <si>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</si>
  <si>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</si>
  <si>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</si>
  <si>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</si>
  <si>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</si>
  <si>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</si>
  <si>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</si>
  <si>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</si>
  <si>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</si>
  <si>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</si>
  <si>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</si>
  <si>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</si>
  <si>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</si>
  <si>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</si>
  <si>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</si>
  <si>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</si>
  <si>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</si>
  <si>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</si>
  <si>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</si>
  <si>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</si>
  <si>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</si>
  <si>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</si>
  <si>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</si>
  <si>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</si>
  <si>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</si>
  <si>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</si>
  <si>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</si>
  <si>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</si>
  <si>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</si>
  <si>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</si>
  <si>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</si>
  <si>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</si>
  <si>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</si>
  <si>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</si>
  <si>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</si>
  <si>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</si>
  <si>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</si>
  <si>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</si>
  <si>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</si>
  <si>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</si>
  <si>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</si>
  <si>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</si>
  <si>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</si>
  <si>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</si>
  <si>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</si>
  <si>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</si>
  <si>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</si>
  <si>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</si>
  <si>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</si>
  <si>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</si>
  <si>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</si>
  <si>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</si>
  <si>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</si>
  <si>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</si>
  <si>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</si>
  <si>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</si>
  <si>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</si>
  <si>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</si>
  <si>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</si>
  <si>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</si>
  <si>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</si>
  <si>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</si>
  <si>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</si>
  <si>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</si>
  <si>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</si>
  <si>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</si>
  <si>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</si>
  <si>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</si>
  <si>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</si>
  <si>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</si>
  <si>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</si>
  <si>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</si>
  <si>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</si>
  <si>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</si>
  <si>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</si>
  <si>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</si>
  <si>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</si>
  <si>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</si>
  <si>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</si>
  <si>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</si>
  <si>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</si>
  <si>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</si>
  <si>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</si>
  <si>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</si>
  <si>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</si>
  <si>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</si>
  <si>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</si>
  <si>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</si>
  <si>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</si>
  <si>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</si>
  <si>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</si>
  <si>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</si>
  <si>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</si>
  <si>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</si>
  <si>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</si>
  <si>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</si>
  <si>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</si>
  <si>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</si>
  <si>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</si>
  <si>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</si>
  <si>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</si>
  <si>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</si>
  <si>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</si>
  <si>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</si>
  <si>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</si>
  <si>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</si>
  <si>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</si>
  <si>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</si>
  <si>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</si>
  <si>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</si>
  <si>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</si>
  <si>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</si>
  <si>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</si>
  <si>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</si>
  <si>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</si>
  <si>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</si>
  <si>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</si>
  <si>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</si>
  <si>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</si>
  <si>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</si>
  <si>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</si>
  <si>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</si>
  <si>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</si>
  <si>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</si>
  <si>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</si>
  <si>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</si>
  <si>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</si>
  <si>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</si>
  <si>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</si>
  <si>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</si>
  <si>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</si>
  <si>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</si>
  <si>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</si>
  <si>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</si>
  <si>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</si>
  <si>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</si>
  <si>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</si>
  <si>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</si>
  <si>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</si>
  <si>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</si>
  <si>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</si>
  <si>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</si>
  <si>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</si>
  <si>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</si>
  <si>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</si>
  <si>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</si>
  <si>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</si>
  <si>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</si>
  <si>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</si>
  <si>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</si>
  <si>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</si>
  <si>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</si>
  <si>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</si>
  <si>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</si>
  <si>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</si>
  <si>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</si>
  <si>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</si>
  <si>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</si>
  <si>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</si>
  <si>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</si>
  <si>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</si>
  <si>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</si>
  <si>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</si>
  <si>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</si>
  <si>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</si>
  <si>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</si>
  <si>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</si>
  <si>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</si>
  <si>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</si>
  <si>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</si>
  <si>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</si>
  <si>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</si>
  <si>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</si>
  <si>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</si>
  <si>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</si>
  <si>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</si>
  <si>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</si>
  <si>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</si>
  <si>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</si>
  <si>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</si>
  <si>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</si>
  <si>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</si>
  <si>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</si>
  <si>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</si>
  <si>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</si>
  <si>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</si>
  <si>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</si>
  <si>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</si>
  <si>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</si>
  <si>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</si>
  <si>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</si>
  <si>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</si>
  <si>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</si>
  <si>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</si>
  <si>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</si>
  <si>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</si>
  <si>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</si>
  <si>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</si>
  <si>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</si>
  <si>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</si>
  <si>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</si>
  <si>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</si>
  <si>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</si>
  <si>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</si>
  <si>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</si>
  <si>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</si>
  <si>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</si>
  <si>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</si>
  <si>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</si>
  <si>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</si>
  <si>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</si>
  <si>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</si>
  <si>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</si>
  <si>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</si>
  <si>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</si>
  <si>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</si>
  <si>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</si>
  <si>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</si>
  <si>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</si>
  <si>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</si>
  <si>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</si>
  <si>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</si>
  <si>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</si>
  <si>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</si>
  <si>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</si>
  <si>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</si>
  <si>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</si>
  <si>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</si>
  <si>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</si>
  <si>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</si>
  <si>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</si>
  <si>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</si>
  <si>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</si>
  <si>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</si>
  <si>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</si>
  <si>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</si>
  <si>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</si>
  <si>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</si>
  <si>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</si>
  <si>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</si>
  <si>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</si>
  <si>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</si>
  <si>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</si>
  <si>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</si>
  <si>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</si>
  <si>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</si>
  <si>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</si>
  <si>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</si>
  <si>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</si>
  <si>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</si>
  <si>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</si>
  <si>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</si>
  <si>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</si>
  <si>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</si>
  <si>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</si>
  <si>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</si>
  <si>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</si>
  <si>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</si>
  <si>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</si>
  <si>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</si>
  <si>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</si>
  <si>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</si>
  <si>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</si>
  <si>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</si>
  <si>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</si>
  <si>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</si>
  <si>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</si>
  <si>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</si>
  <si>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</si>
  <si>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</si>
  <si>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</si>
  <si>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</si>
  <si>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</si>
  <si>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</si>
  <si>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</si>
  <si>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</si>
  <si>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</si>
  <si>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</si>
  <si>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</si>
  <si>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</si>
  <si>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</si>
  <si>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</si>
  <si>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</si>
  <si>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</si>
  <si>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</si>
  <si>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</si>
  <si>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</si>
  <si>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</si>
  <si>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</si>
  <si>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</si>
  <si>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</si>
  <si>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</si>
  <si>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</si>
  <si>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</si>
  <si>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</si>
  <si>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</si>
  <si>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</si>
  <si>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</si>
  <si>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</si>
  <si>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</si>
  <si>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</si>
  <si>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</si>
  <si>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</si>
  <si>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</si>
  <si>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</si>
  <si>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</si>
  <si>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</si>
  <si>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</si>
  <si>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</si>
  <si>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</si>
  <si>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</si>
  <si>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</si>
  <si>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</si>
  <si>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</si>
  <si>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</si>
  <si>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</si>
  <si>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</si>
  <si>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</si>
  <si>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</si>
  <si>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</si>
  <si>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</si>
  <si>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</si>
  <si>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</si>
  <si>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</si>
  <si>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</si>
  <si>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</si>
  <si>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</si>
  <si>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</si>
  <si>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</si>
  <si>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</si>
  <si>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</si>
  <si>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</si>
  <si>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</si>
  <si>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</si>
  <si>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</si>
  <si>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</si>
  <si>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</si>
  <si>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</si>
  <si>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</si>
  <si>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</si>
  <si>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</si>
  <si>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</si>
  <si>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</si>
  <si>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</si>
  <si>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</si>
  <si>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</si>
  <si>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</si>
  <si>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</si>
  <si>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</si>
  <si>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</si>
  <si>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</si>
  <si>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</si>
  <si>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</si>
  <si>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</si>
  <si>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</si>
  <si>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</si>
  <si>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</si>
  <si>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</si>
  <si>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</si>
  <si>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</si>
  <si>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</si>
  <si>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</si>
  <si>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</si>
  <si>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</si>
  <si>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</si>
  <si>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</si>
  <si>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</si>
  <si>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</si>
  <si>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</si>
  <si>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</si>
  <si>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</si>
  <si>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</si>
  <si>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</si>
  <si>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</si>
  <si>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</si>
  <si>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</si>
  <si>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</si>
  <si>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</si>
  <si>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</si>
  <si>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</si>
  <si>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</si>
  <si>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</si>
  <si>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</si>
  <si>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</si>
  <si>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</si>
  <si>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</si>
  <si>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</si>
  <si>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</si>
  <si>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</si>
  <si>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</si>
  <si>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</si>
  <si>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</si>
  <si>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</si>
  <si>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</si>
  <si>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</si>
  <si>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</si>
  <si>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</si>
  <si>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</si>
  <si>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</si>
  <si>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</si>
  <si>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</si>
  <si>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</si>
  <si>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</si>
  <si>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</si>
  <si>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</si>
  <si>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</si>
  <si>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</si>
  <si>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</si>
  <si>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</si>
  <si>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</si>
  <si>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</si>
  <si>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</si>
  <si>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</si>
  <si>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</si>
  <si>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</si>
  <si>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</si>
  <si>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</si>
  <si>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</si>
  <si>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</si>
  <si>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</si>
  <si>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</si>
  <si>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</si>
  <si>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</si>
  <si>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</si>
  <si>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</si>
  <si>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</si>
  <si>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</si>
  <si>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</si>
  <si>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</si>
  <si>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</si>
  <si>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</si>
  <si>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</si>
  <si>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</si>
  <si>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</si>
  <si>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</si>
  <si>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</si>
  <si>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</si>
  <si>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</si>
  <si>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</si>
  <si>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</si>
  <si>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</si>
  <si>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</si>
  <si>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</si>
  <si>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</si>
  <si>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</si>
  <si>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</si>
  <si>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</si>
  <si>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</si>
  <si>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</si>
  <si>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</si>
  <si>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</si>
  <si>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</si>
  <si>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</si>
  <si>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</si>
  <si>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</si>
  <si>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</si>
  <si>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</si>
  <si>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</si>
  <si>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</si>
  <si>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</si>
  <si>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</si>
  <si>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</si>
  <si>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</si>
  <si>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</si>
  <si>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</si>
  <si>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</si>
  <si>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</si>
  <si>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</si>
  <si>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</si>
  <si>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</si>
  <si>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</si>
  <si>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</si>
  <si>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</si>
  <si>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</si>
  <si>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</si>
  <si>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</si>
  <si>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</si>
  <si>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</si>
  <si>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</si>
  <si>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</si>
  <si>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</si>
  <si>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</si>
  <si>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</si>
  <si>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</si>
  <si>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</si>
  <si>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</si>
  <si>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</si>
  <si>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</si>
  <si>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</si>
  <si>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</si>
  <si>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</si>
  <si>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</si>
  <si>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</si>
  <si>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</si>
  <si>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</si>
  <si>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</si>
  <si>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</si>
  <si>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</si>
  <si>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</si>
  <si>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</si>
  <si>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</si>
  <si>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</si>
  <si>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</si>
  <si>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</si>
  <si>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</si>
  <si>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</si>
  <si>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</si>
  <si>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</si>
  <si>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</si>
  <si>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</si>
  <si>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</si>
  <si>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</si>
  <si>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</si>
  <si>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</si>
  <si>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</si>
  <si>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</si>
  <si>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</si>
  <si>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</si>
  <si>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</si>
  <si>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</si>
  <si>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</si>
  <si>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</si>
  <si>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</si>
  <si>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</si>
  <si>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</si>
  <si>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</si>
  <si>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</si>
  <si>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</si>
  <si>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</si>
  <si>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</si>
  <si>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</si>
  <si>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</si>
  <si>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</si>
  <si>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</si>
  <si>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</si>
  <si>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</si>
  <si>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</si>
  <si>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</si>
  <si>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</si>
  <si>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</si>
  <si>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</si>
  <si>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</si>
  <si>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</si>
  <si>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</si>
  <si>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</si>
  <si>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</si>
  <si>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</si>
  <si>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</si>
  <si>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</si>
  <si>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</si>
  <si>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</si>
  <si>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</si>
  <si>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</si>
  <si>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</si>
  <si>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</si>
  <si>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</si>
  <si>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</si>
  <si>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</si>
  <si>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</si>
  <si>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</si>
  <si>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</si>
  <si>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</si>
  <si>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</si>
  <si>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</si>
  <si>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</si>
  <si>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</si>
  <si>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</si>
  <si>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</si>
  <si>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</si>
  <si>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</si>
  <si>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</si>
  <si>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</si>
  <si>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</si>
  <si>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</si>
  <si>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</si>
  <si>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</si>
  <si>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</si>
  <si>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</si>
  <si>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</si>
  <si>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</si>
  <si>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</si>
  <si>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</si>
  <si>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</si>
  <si>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</si>
  <si>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</si>
  <si>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</si>
  <si>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</si>
  <si>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</si>
  <si>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</si>
  <si>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</si>
  <si>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</si>
  <si>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</si>
  <si>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</si>
  <si>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</si>
  <si>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</si>
  <si>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</si>
  <si>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</si>
  <si>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</si>
  <si>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</si>
  <si>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</si>
  <si>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</si>
  <si>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</si>
  <si>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</si>
  <si>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</si>
  <si>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</si>
  <si>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</si>
  <si>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</si>
  <si>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</si>
  <si>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</si>
  <si>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</si>
  <si>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</si>
  <si>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</si>
  <si>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</si>
  <si>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</si>
  <si>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</si>
  <si>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</si>
  <si>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</si>
  <si>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</si>
  <si>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</si>
  <si>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</si>
  <si>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</si>
  <si>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</si>
  <si>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</si>
  <si>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</si>
  <si>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</si>
  <si>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</si>
  <si>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</si>
  <si>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</si>
  <si>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</si>
  <si>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</si>
  <si>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</si>
  <si>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</si>
  <si>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</si>
  <si>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</si>
  <si>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</si>
  <si>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</si>
  <si>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</si>
  <si>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</si>
  <si>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</si>
  <si>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</si>
  <si>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</si>
  <si>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</si>
  <si>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</si>
  <si>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</si>
  <si>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</si>
  <si>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</si>
  <si>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</si>
  <si>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</si>
  <si>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</si>
  <si>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</si>
  <si>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</si>
  <si>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</si>
  <si>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</si>
  <si>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</si>
  <si>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</si>
  <si>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</si>
  <si>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</si>
  <si>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</si>
  <si>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</si>
  <si>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</si>
  <si>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</si>
  <si>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</si>
  <si>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</si>
  <si>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</si>
  <si>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</si>
  <si>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</si>
  <si>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</si>
  <si>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</si>
  <si>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</si>
  <si>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</si>
  <si>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</si>
  <si>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</si>
  <si>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</si>
  <si>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</si>
  <si>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</si>
  <si>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</si>
  <si>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</si>
  <si>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</si>
  <si>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</si>
  <si>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</si>
  <si>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</si>
  <si>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</si>
  <si>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</si>
  <si>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</si>
  <si>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</si>
  <si>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</si>
  <si>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</si>
  <si>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</si>
  <si>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</si>
  <si>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</si>
  <si>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</si>
  <si>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</si>
  <si>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</si>
  <si>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</si>
  <si>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</si>
  <si>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</si>
  <si>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</si>
  <si>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</si>
  <si>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</si>
  <si>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</si>
  <si>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</si>
  <si>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</si>
  <si>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</si>
  <si>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</si>
  <si>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</si>
  <si>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</si>
  <si>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</si>
  <si>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</si>
  <si>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</si>
  <si>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</si>
  <si>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</si>
  <si>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</si>
  <si>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</si>
  <si>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</si>
  <si>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</si>
  <si>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</si>
  <si>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</si>
  <si>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</si>
  <si>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</si>
  <si>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</si>
  <si>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</si>
  <si>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</si>
  <si>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</si>
  <si>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</si>
  <si>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</si>
  <si>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</si>
  <si>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</si>
  <si>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</si>
  <si>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</si>
  <si>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</si>
  <si>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</si>
  <si>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</si>
  <si>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</si>
  <si>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</si>
  <si>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</si>
  <si>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</si>
  <si>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</si>
  <si>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</si>
  <si>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</si>
  <si>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</si>
  <si>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</si>
  <si>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</si>
  <si>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</si>
  <si>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</si>
  <si>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</si>
  <si>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</si>
  <si>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</si>
  <si>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</si>
  <si>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</si>
  <si>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</si>
  <si>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</si>
  <si>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</si>
  <si>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</si>
  <si>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</si>
  <si>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</si>
  <si>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</si>
  <si>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</si>
  <si>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</si>
  <si>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</si>
  <si>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</si>
  <si>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</si>
  <si>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</si>
  <si>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</si>
  <si>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</si>
  <si>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</si>
  <si>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</si>
  <si>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</si>
  <si>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</si>
  <si>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</si>
  <si>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</si>
  <si>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</si>
  <si>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</si>
  <si>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</si>
  <si>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</si>
  <si>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</si>
  <si>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</si>
  <si>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</si>
  <si>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</si>
  <si>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</si>
  <si>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</si>
  <si>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</si>
  <si>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</si>
  <si>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</si>
  <si>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</si>
  <si>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</si>
  <si>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</si>
  <si>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</si>
  <si>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</si>
  <si>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</si>
  <si>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</si>
  <si>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</si>
  <si>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</si>
  <si>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</si>
  <si>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</si>
  <si>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</si>
  <si>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</si>
  <si>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</si>
  <si>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</si>
  <si>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</si>
  <si>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</si>
  <si>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</si>
  <si>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</si>
  <si>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</si>
  <si>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</si>
  <si>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</si>
  <si>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</si>
  <si>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</si>
  <si>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</si>
  <si>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</si>
  <si>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</si>
  <si>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</si>
  <si>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</si>
  <si>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</si>
  <si>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</si>
  <si>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</si>
  <si>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</si>
  <si>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</si>
  <si>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</si>
  <si>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</si>
  <si>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</si>
  <si>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</si>
  <si>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</si>
  <si>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</si>
  <si>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</si>
  <si>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</si>
  <si>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</si>
  <si>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</si>
  <si>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</si>
  <si>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</si>
  <si>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</si>
  <si>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</si>
  <si>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</si>
  <si>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</si>
  <si>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</si>
  <si>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</si>
  <si>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</si>
  <si>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</si>
  <si>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</si>
  <si>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</si>
  <si>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</si>
  <si>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</si>
  <si>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</si>
  <si>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</si>
  <si>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</si>
  <si>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</si>
  <si>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</si>
  <si>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</si>
  <si>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</si>
  <si>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</si>
  <si>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</si>
  <si>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</si>
  <si>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</si>
  <si>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</si>
  <si>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</si>
  <si>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</si>
  <si>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</si>
  <si>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</si>
  <si>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</si>
  <si>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</si>
  <si>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</si>
  <si>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</si>
  <si>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</si>
  <si>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</si>
  <si>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</si>
  <si>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</si>
  <si>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</si>
  <si>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</si>
  <si>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</si>
  <si>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</si>
  <si>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</si>
  <si>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</si>
  <si>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</si>
  <si>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</si>
  <si>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</si>
  <si>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</si>
  <si>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</si>
  <si>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</si>
  <si>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</si>
  <si>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</si>
  <si>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</si>
  <si>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</si>
  <si>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</si>
  <si>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</si>
  <si>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</si>
  <si>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</si>
  <si>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</si>
  <si>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</si>
  <si>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</si>
  <si>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</si>
  <si>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</si>
  <si>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</si>
  <si>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</si>
  <si>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</si>
  <si>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</si>
  <si>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</si>
  <si>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</si>
  <si>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</si>
  <si>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</si>
  <si>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</si>
  <si>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</si>
  <si>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</si>
  <si>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</si>
  <si>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</si>
  <si>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</si>
  <si>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</si>
  <si>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</si>
  <si>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</si>
  <si>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</si>
  <si>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</si>
  <si>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</si>
  <si>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</si>
  <si>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</si>
  <si>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</si>
  <si>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</si>
  <si>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</si>
  <si>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</si>
  <si>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</si>
  <si>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</si>
  <si>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</si>
  <si>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</si>
  <si>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</si>
  <si>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</si>
  <si>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</si>
  <si>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</si>
  <si>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</si>
  <si>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</si>
  <si>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</si>
  <si>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</si>
  <si>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</si>
  <si>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</si>
  <si>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</si>
  <si>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</si>
  <si>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</si>
  <si>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</si>
  <si>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</si>
  <si>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</si>
  <si>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</si>
  <si>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</si>
  <si>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</si>
  <si>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</si>
  <si>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</si>
  <si>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</si>
  <si>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</si>
  <si>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</si>
  <si>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</si>
  <si>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</si>
  <si>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</si>
  <si>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</si>
  <si>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</si>
  <si>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</si>
  <si>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</si>
  <si>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</si>
  <si>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</si>
  <si>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</si>
  <si>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</si>
  <si>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</si>
  <si>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</si>
  <si>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</si>
  <si>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</si>
  <si>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</si>
  <si>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</si>
  <si>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</si>
  <si>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</si>
  <si>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</si>
  <si>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</si>
  <si>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</si>
  <si>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</si>
  <si>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</si>
  <si>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</si>
  <si>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</si>
  <si>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</si>
  <si>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</si>
  <si>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</si>
  <si>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</si>
  <si>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</si>
  <si>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</si>
  <si>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</si>
  <si>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</si>
  <si>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</si>
  <si>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</si>
  <si>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</si>
  <si>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</si>
  <si>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</si>
  <si>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</si>
  <si>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</si>
  <si>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</si>
  <si>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</si>
  <si>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</si>
  <si>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</si>
  <si>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</si>
  <si>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</si>
  <si>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</si>
  <si>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</si>
  <si>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</si>
  <si>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</si>
  <si>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</si>
  <si>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</si>
  <si>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</si>
  <si>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</si>
  <si>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</si>
  <si>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</si>
  <si>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</si>
  <si>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</si>
  <si>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</si>
  <si>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</si>
  <si>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</si>
  <si>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</si>
  <si>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</si>
  <si>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</si>
  <si>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</si>
  <si>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</si>
  <si>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</si>
  <si>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</si>
  <si>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</si>
  <si>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</si>
  <si>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</si>
  <si>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</si>
  <si>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</si>
  <si>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</si>
  <si>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</si>
  <si>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</si>
  <si>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</si>
  <si>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</si>
  <si>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</si>
  <si>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</si>
  <si>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</si>
  <si>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</si>
  <si>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</si>
  <si>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</si>
  <si>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</si>
  <si>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</si>
  <si>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</si>
  <si>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</si>
  <si>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</si>
  <si>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</si>
  <si>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</si>
  <si>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</si>
  <si>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</si>
  <si>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</si>
  <si>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</si>
  <si>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</si>
  <si>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</si>
  <si>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</si>
  <si>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</si>
  <si>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</si>
  <si>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</si>
  <si>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</si>
  <si>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</si>
  <si>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</si>
  <si>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</si>
  <si>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</si>
  <si>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</si>
  <si>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</si>
  <si>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</si>
  <si>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</si>
  <si>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</si>
  <si>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</si>
  <si>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</si>
  <si>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</si>
  <si>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</si>
  <si>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</si>
  <si>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</si>
  <si>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</si>
  <si>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</si>
  <si>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</si>
  <si>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</si>
  <si>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</si>
  <si>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</si>
  <si>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</si>
  <si>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</si>
  <si>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</si>
  <si>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</si>
  <si>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</si>
  <si>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</si>
  <si>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</si>
  <si>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</si>
  <si>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</si>
  <si>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</si>
  <si>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</si>
  <si>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</si>
  <si>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</si>
  <si>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</si>
  <si>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</si>
  <si>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</si>
  <si>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</si>
  <si>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</si>
  <si>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</si>
  <si>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</si>
  <si>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</si>
  <si>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</si>
  <si>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</si>
  <si>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</si>
  <si>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</si>
  <si>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</si>
  <si>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</si>
  <si>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</si>
  <si>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</si>
  <si>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</si>
  <si>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</si>
  <si>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</si>
  <si>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</si>
  <si>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</si>
  <si>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</si>
  <si>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</si>
  <si>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</si>
  <si>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</si>
  <si>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</si>
  <si>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</si>
  <si>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</si>
  <si>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</si>
  <si>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</si>
  <si>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</si>
  <si>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</si>
  <si>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</si>
  <si>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</si>
  <si>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</si>
  <si>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</si>
  <si>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</si>
  <si>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</si>
  <si>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</si>
  <si>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</si>
  <si>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</si>
  <si>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</si>
  <si>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</si>
  <si>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</si>
  <si>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</si>
  <si>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</si>
  <si>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</si>
  <si>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</si>
  <si>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</si>
  <si>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</si>
  <si>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</si>
  <si>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</si>
  <si>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</si>
  <si>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</si>
  <si>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</si>
  <si>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</si>
  <si>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</si>
  <si>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</si>
  <si>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</si>
  <si>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</si>
  <si>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</si>
  <si>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</si>
  <si>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</si>
  <si>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</si>
  <si>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</si>
  <si>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</si>
  <si>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</si>
  <si>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</si>
  <si>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</si>
  <si>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</si>
  <si>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</si>
  <si>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</si>
  <si>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</si>
  <si>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</si>
  <si>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</si>
  <si>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</si>
  <si>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</si>
  <si>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</si>
  <si>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</si>
  <si>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</si>
  <si>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</si>
  <si>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</si>
  <si>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</si>
  <si>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</si>
  <si>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</si>
  <si>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</si>
  <si>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</si>
  <si>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</si>
  <si>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</si>
  <si>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</si>
  <si>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</si>
  <si>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</si>
  <si>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</si>
  <si>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</si>
  <si>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</si>
  <si>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</si>
  <si>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</si>
  <si>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</si>
  <si>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</si>
  <si>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</si>
  <si>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</si>
  <si>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</si>
  <si>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</si>
  <si>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</si>
  <si>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</si>
  <si>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</si>
  <si>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</si>
  <si>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</si>
  <si>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</si>
  <si>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</si>
  <si>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</si>
  <si>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</si>
  <si>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</si>
  <si>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</si>
  <si>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</si>
  <si>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</si>
  <si>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</si>
  <si>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</si>
  <si>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</si>
  <si>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</si>
  <si>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</si>
  <si>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</si>
  <si>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</si>
  <si>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</si>
  <si>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</si>
  <si>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</si>
  <si>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</si>
  <si>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</si>
  <si>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</si>
  <si>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</si>
  <si>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</si>
  <si>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</si>
  <si>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</si>
  <si>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</si>
  <si>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</si>
  <si>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</si>
  <si>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</si>
  <si>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</si>
  <si>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</si>
  <si>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</si>
  <si>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</si>
  <si>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</si>
  <si>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</si>
  <si>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</si>
  <si>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</si>
  <si>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</si>
  <si>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</si>
  <si>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</si>
  <si>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</si>
  <si>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</si>
  <si>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</si>
  <si>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</si>
  <si>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</si>
  <si>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</si>
  <si>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</si>
  <si>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</si>
  <si>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</si>
  <si>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</si>
  <si>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</si>
  <si>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</si>
  <si>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</si>
  <si>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</si>
  <si>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</si>
  <si>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</si>
  <si>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</si>
  <si>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</si>
  <si>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</si>
  <si>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</si>
  <si>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</si>
  <si>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</si>
  <si>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</si>
  <si>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</si>
  <si>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</si>
  <si>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</si>
  <si>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</si>
  <si>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</si>
  <si>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</si>
  <si>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</si>
  <si>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</si>
  <si>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</si>
  <si>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</si>
  <si>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</si>
  <si>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</si>
  <si>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</si>
  <si>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</si>
  <si>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</si>
  <si>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</si>
  <si>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</si>
  <si>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</si>
  <si>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</si>
  <si>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</si>
  <si>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</si>
  <si>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</si>
  <si>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</si>
  <si>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</si>
  <si>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</si>
  <si>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</si>
  <si>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</si>
  <si>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</si>
  <si>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</si>
  <si>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</si>
  <si>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</si>
  <si>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</si>
  <si>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</si>
  <si>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</si>
  <si>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</si>
  <si>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</si>
  <si>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</si>
  <si>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</si>
  <si>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</si>
  <si>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</si>
  <si>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</si>
  <si>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</si>
  <si>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</si>
  <si>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</si>
  <si>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</si>
  <si>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</si>
  <si>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</si>
  <si>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</si>
  <si>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</si>
  <si>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</si>
  <si>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</si>
  <si>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</si>
  <si>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</si>
  <si>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</si>
  <si>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</si>
  <si>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</si>
  <si>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</si>
  <si>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</si>
  <si>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</si>
  <si>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</si>
  <si>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</si>
  <si>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</si>
  <si>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</si>
  <si>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</si>
  <si>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</si>
  <si>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</si>
  <si>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</si>
  <si>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</si>
  <si>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</si>
  <si>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</si>
  <si>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</si>
  <si>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</si>
  <si>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</si>
  <si>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</si>
  <si>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</si>
  <si>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</si>
  <si>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</si>
  <si>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</si>
  <si>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</si>
  <si>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</si>
  <si>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</si>
  <si>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</si>
  <si>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</si>
  <si>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</si>
  <si>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</si>
  <si>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</si>
  <si>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</si>
  <si>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</si>
  <si>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</si>
  <si>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</si>
  <si>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</si>
  <si>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</si>
  <si>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</si>
  <si>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</si>
  <si>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</si>
  <si>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</si>
  <si>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</si>
  <si>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</si>
  <si>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</si>
  <si>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</si>
  <si>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</si>
  <si>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</si>
  <si>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</si>
  <si>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</si>
  <si>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</si>
  <si>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</si>
  <si>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</si>
  <si>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</si>
  <si>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</si>
  <si>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</si>
  <si>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</si>
  <si>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</si>
  <si>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</si>
  <si>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</si>
  <si>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</si>
  <si>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</si>
  <si>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</si>
  <si>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</si>
  <si>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</si>
  <si>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</si>
  <si>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</si>
  <si>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</si>
  <si>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</si>
  <si>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</si>
  <si>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</si>
  <si>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</si>
  <si>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</si>
  <si>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</si>
  <si>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</si>
  <si>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</si>
  <si>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</si>
  <si>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</si>
  <si>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</si>
  <si>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</si>
  <si>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</si>
  <si>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</si>
  <si>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</si>
  <si>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</si>
  <si>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</si>
  <si>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</si>
  <si>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</si>
  <si>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</si>
  <si>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</si>
  <si>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</si>
  <si>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</si>
  <si>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</si>
  <si>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</si>
  <si>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</si>
  <si>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</si>
  <si>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</si>
  <si>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</si>
  <si>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</si>
  <si>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</si>
  <si>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</si>
  <si>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</si>
  <si>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</si>
  <si>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</si>
  <si>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</si>
  <si>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</si>
  <si>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</si>
  <si>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</si>
  <si>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</si>
  <si>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</si>
  <si>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</si>
  <si>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</si>
  <si>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</si>
  <si>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</si>
  <si>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</si>
  <si>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</si>
  <si>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</si>
  <si>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</si>
  <si>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</si>
  <si>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</si>
  <si>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</si>
  <si>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</si>
  <si>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</si>
  <si>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</si>
  <si>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</si>
  <si>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</si>
  <si>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</si>
  <si>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</si>
  <si>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</si>
  <si>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</si>
  <si>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</si>
  <si>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</si>
  <si>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</si>
  <si>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</si>
  <si>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</si>
  <si>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</si>
  <si>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</si>
  <si>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</si>
  <si>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</si>
  <si>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</si>
  <si>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</si>
  <si>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</si>
  <si>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</si>
  <si>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</si>
  <si>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</si>
  <si>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</si>
  <si>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</si>
  <si>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</si>
  <si>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</si>
  <si>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</si>
  <si>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</si>
  <si>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</si>
  <si>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</si>
  <si>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</si>
  <si>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</si>
  <si>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</si>
  <si>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</si>
  <si>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</si>
  <si>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</si>
  <si>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</si>
  <si>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</si>
  <si>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</si>
  <si>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</si>
  <si>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</si>
  <si>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</si>
  <si>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</si>
  <si>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</si>
  <si>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</si>
  <si>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</si>
  <si>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</si>
  <si>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</si>
  <si>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</si>
  <si>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</si>
  <si>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</si>
  <si>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</si>
  <si>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</si>
  <si>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</si>
  <si>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</si>
  <si>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</si>
  <si>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</si>
  <si>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</si>
  <si>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</si>
  <si>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</si>
  <si>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</si>
  <si>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</si>
  <si>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</si>
  <si>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</si>
  <si>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</si>
  <si>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</si>
  <si>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</si>
  <si>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</si>
  <si>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</si>
  <si>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</si>
  <si>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</si>
  <si>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</si>
  <si>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</si>
  <si>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</si>
  <si>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</si>
  <si>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</si>
  <si>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</si>
  <si>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</si>
  <si>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</si>
  <si>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</si>
  <si>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</si>
  <si>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</si>
  <si>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</si>
  <si>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</si>
  <si>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</si>
  <si>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</si>
  <si>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</si>
  <si>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</si>
  <si>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</si>
  <si>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</si>
  <si>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</si>
  <si>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</si>
  <si>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</si>
  <si>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</si>
  <si>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</si>
  <si>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</si>
  <si>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</si>
  <si>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</si>
  <si>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</si>
  <si>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</si>
  <si>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</si>
  <si>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</si>
  <si>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</si>
  <si>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</si>
  <si>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</si>
  <si>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</si>
  <si>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</si>
  <si>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</si>
  <si>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</si>
  <si>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</si>
  <si>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</si>
  <si>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</si>
  <si>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</si>
  <si>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</si>
  <si>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</si>
  <si>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</si>
  <si>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</si>
  <si>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</si>
  <si>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</si>
  <si>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</si>
  <si>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</si>
  <si>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</si>
  <si>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</si>
  <si>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</si>
  <si>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</si>
  <si>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</si>
  <si>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</si>
  <si>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</si>
  <si>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</si>
  <si>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</si>
  <si>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</si>
  <si>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</si>
  <si>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</si>
  <si>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</si>
  <si>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</si>
  <si>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</si>
  <si>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</si>
  <si>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</si>
  <si>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</si>
  <si>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</si>
  <si>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</si>
  <si>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</si>
  <si>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</si>
  <si>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</si>
  <si>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</si>
  <si>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</si>
  <si>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</si>
  <si>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</si>
  <si>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</si>
  <si>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</si>
  <si>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</si>
  <si>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</si>
  <si>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</si>
  <si>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</si>
  <si>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</si>
  <si>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</si>
  <si>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</si>
  <si>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</si>
  <si>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</si>
  <si>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</si>
  <si>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</si>
  <si>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</si>
  <si>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</si>
  <si>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</si>
  <si>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</si>
  <si>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</si>
  <si>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</si>
  <si>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</si>
  <si>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</si>
  <si>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</si>
  <si>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</si>
  <si>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</si>
  <si>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</si>
  <si>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</si>
  <si>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</si>
  <si>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</si>
  <si>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</si>
  <si>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</si>
  <si>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</si>
  <si>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</si>
  <si>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</si>
  <si>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</si>
  <si>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</si>
  <si>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</si>
  <si>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</si>
  <si>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</si>
  <si>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</si>
  <si>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</si>
  <si>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</si>
  <si>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</si>
  <si>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</si>
  <si>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</si>
  <si>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</si>
  <si>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</si>
  <si>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</si>
  <si>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</si>
  <si>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</si>
  <si>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</si>
  <si>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</si>
  <si>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</si>
  <si>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</si>
  <si>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</si>
  <si>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</si>
  <si>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</si>
  <si>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</si>
  <si>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</si>
  <si>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</si>
  <si>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</si>
  <si>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</si>
  <si>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</si>
  <si>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</si>
  <si>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</si>
  <si>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</si>
  <si>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</si>
  <si>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</si>
  <si>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</si>
  <si>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</si>
  <si>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</si>
  <si>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</si>
  <si>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</si>
  <si>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</si>
  <si>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</si>
  <si>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</si>
  <si>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</si>
  <si>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</si>
  <si>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</si>
  <si>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</si>
  <si>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</si>
  <si>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</si>
  <si>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</si>
  <si>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</si>
  <si>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</si>
  <si>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</si>
  <si>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</si>
  <si>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</si>
  <si>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</si>
  <si>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</si>
  <si>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</si>
  <si>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</si>
  <si>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</si>
  <si>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</si>
  <si>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</si>
  <si>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</si>
  <si>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</si>
  <si>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</si>
  <si>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</si>
  <si>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</si>
  <si>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</si>
  <si>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</si>
  <si>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</si>
  <si>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</si>
  <si>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</si>
  <si>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</si>
  <si>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</si>
  <si>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</si>
  <si>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</si>
  <si>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</si>
  <si>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</si>
  <si>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</si>
  <si>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</si>
  <si>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</si>
  <si>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</si>
  <si>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</si>
  <si>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</si>
  <si>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</si>
  <si>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</si>
  <si>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</si>
  <si>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</si>
  <si>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</si>
  <si>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</si>
  <si>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</si>
  <si>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</si>
  <si>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</si>
  <si>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</si>
  <si>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</si>
  <si>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</si>
  <si>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</si>
  <si>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</si>
  <si>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</si>
  <si>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</si>
  <si>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</si>
  <si>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</si>
  <si>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</si>
  <si>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</si>
  <si>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</si>
  <si>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</si>
  <si>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</si>
  <si>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</si>
  <si>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</si>
  <si>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</si>
  <si>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</si>
  <si>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</si>
  <si>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</si>
  <si>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</si>
  <si>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</si>
  <si>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</si>
  <si>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</si>
  <si>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</si>
  <si>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</si>
  <si>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</si>
  <si>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</si>
  <si>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</si>
  <si>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</si>
  <si>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</si>
  <si>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</si>
  <si>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</si>
  <si>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</si>
  <si>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</si>
  <si>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</si>
  <si>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</si>
  <si>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</si>
  <si>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</si>
  <si>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</si>
  <si>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</si>
  <si>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</si>
  <si>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</si>
  <si>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</si>
  <si>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</si>
  <si>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</si>
  <si>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</si>
  <si>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</si>
  <si>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</si>
  <si>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</si>
  <si>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</si>
  <si>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</si>
  <si>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</si>
  <si>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</si>
  <si>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</si>
  <si>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</si>
  <si>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</si>
  <si>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</si>
  <si>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</si>
  <si>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</si>
  <si>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</si>
  <si>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</si>
  <si>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</si>
  <si>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</si>
  <si>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</si>
  <si>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</si>
  <si>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</si>
  <si>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</si>
  <si>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</si>
  <si>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</si>
  <si>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</si>
  <si>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</si>
  <si>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</si>
  <si>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</si>
  <si>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</si>
  <si>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</si>
  <si>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</si>
  <si>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</si>
  <si>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</si>
  <si>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</si>
  <si>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</si>
  <si>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</si>
  <si>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</si>
  <si>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</si>
  <si>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</si>
  <si>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</si>
  <si>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</si>
  <si>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</si>
  <si>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</si>
  <si>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</si>
  <si>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</si>
  <si>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</si>
  <si>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</si>
  <si>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</si>
  <si>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</si>
  <si>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</si>
  <si>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</si>
  <si>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</si>
  <si>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</si>
  <si>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</si>
  <si>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</si>
  <si>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</si>
  <si>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</si>
  <si>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</si>
  <si>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</si>
  <si>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</si>
  <si>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</si>
  <si>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</si>
  <si>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</si>
  <si>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</si>
  <si>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</si>
  <si>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</si>
  <si>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</si>
  <si>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</si>
  <si>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</si>
  <si>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</si>
  <si>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</si>
  <si>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</si>
  <si>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</si>
  <si>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</si>
  <si>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</si>
  <si>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</si>
  <si>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</si>
  <si>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</si>
  <si>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</si>
  <si>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</si>
  <si>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</si>
  <si>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</si>
  <si>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</si>
  <si>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</si>
  <si>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</si>
  <si>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</si>
  <si>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</si>
  <si>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</si>
  <si>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</si>
  <si>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</si>
  <si>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</si>
  <si>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</si>
  <si>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</si>
  <si>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</si>
  <si>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</si>
  <si>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</si>
  <si>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</si>
  <si>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</si>
  <si>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</si>
  <si>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</si>
  <si>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</si>
  <si>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</si>
  <si>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</si>
  <si>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</si>
  <si>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</si>
  <si>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</si>
  <si>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</si>
  <si>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</si>
  <si>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</si>
  <si>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</si>
  <si>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</si>
  <si>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</si>
  <si>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</si>
  <si>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</si>
  <si>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</si>
  <si>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</si>
  <si>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</si>
  <si>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</si>
  <si>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</si>
  <si>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</si>
  <si>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</si>
  <si>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</si>
  <si>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</si>
  <si>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</si>
  <si>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</si>
  <si>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</si>
  <si>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</si>
  <si>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</si>
  <si>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</si>
  <si>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</si>
  <si>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</si>
  <si>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</si>
  <si>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</si>
  <si>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</si>
  <si>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</si>
  <si>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</si>
  <si>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</si>
  <si>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</si>
  <si>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</si>
  <si>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</si>
  <si>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</si>
  <si>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</si>
  <si>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</si>
  <si>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</si>
  <si>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</si>
  <si>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</si>
  <si>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</si>
  <si>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</si>
  <si>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</si>
  <si>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</si>
  <si>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</si>
  <si>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</si>
  <si>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</si>
  <si>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</si>
  <si>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</si>
  <si>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</si>
  <si>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</si>
  <si>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</si>
  <si>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</si>
  <si>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</si>
  <si>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</si>
  <si>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</si>
  <si>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</si>
  <si>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</si>
  <si>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</si>
  <si>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</si>
  <si>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</si>
  <si>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</si>
  <si>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</si>
  <si>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</si>
  <si>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</si>
  <si>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</si>
  <si>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</si>
  <si>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</si>
  <si>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</si>
  <si>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</si>
  <si>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</si>
  <si>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</si>
  <si>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</si>
  <si>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</si>
  <si>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</si>
  <si>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</si>
  <si>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</si>
  <si>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</si>
  <si>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</si>
  <si>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</si>
  <si>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</si>
  <si>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</si>
  <si>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</si>
  <si>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</si>
  <si>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</si>
  <si>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</si>
  <si>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</si>
  <si>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</si>
  <si>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</si>
  <si>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</si>
  <si>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</si>
  <si>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</si>
  <si>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</si>
  <si>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</si>
  <si>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</si>
  <si>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</si>
  <si>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</si>
  <si>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</si>
  <si>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</si>
  <si>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</si>
  <si>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</si>
  <si>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</si>
  <si>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</si>
  <si>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</si>
  <si>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</si>
  <si>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</si>
  <si>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</si>
  <si>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</si>
  <si>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</si>
  <si>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</si>
  <si>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</si>
  <si>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</si>
  <si>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</si>
  <si>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</si>
  <si>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</si>
  <si>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</si>
  <si>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</si>
  <si>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</si>
  <si>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</si>
  <si>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</si>
  <si>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</si>
  <si>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</si>
  <si>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</si>
  <si>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</si>
  <si>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</si>
  <si>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</si>
  <si>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</si>
  <si>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</si>
  <si>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</si>
  <si>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</si>
  <si>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</si>
  <si>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</si>
  <si>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</si>
  <si>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</si>
  <si>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</si>
  <si>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</si>
  <si>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</si>
  <si>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</si>
  <si>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</si>
  <si>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</si>
  <si>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</si>
  <si>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</si>
  <si>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</si>
  <si>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</si>
  <si>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</si>
  <si>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</si>
  <si>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</si>
  <si>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</si>
  <si>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</si>
  <si>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</si>
  <si>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</si>
  <si>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</si>
  <si>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</si>
  <si>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</si>
  <si>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</si>
  <si>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</si>
  <si>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</si>
  <si>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</si>
  <si>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</si>
  <si>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</si>
  <si>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</si>
  <si>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</si>
  <si>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</si>
  <si>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</si>
  <si>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</si>
  <si>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</si>
  <si>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</si>
  <si>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</si>
  <si>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</si>
  <si>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</si>
  <si>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</si>
  <si>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</si>
  <si>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</si>
  <si>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</si>
  <si>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</si>
  <si>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</si>
  <si>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</si>
  <si>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</si>
  <si>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</si>
  <si>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</si>
  <si>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</si>
  <si>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</si>
  <si>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</si>
  <si>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</si>
  <si>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</si>
  <si>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</si>
  <si>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</si>
  <si>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</si>
  <si>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</si>
  <si>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</si>
  <si>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</si>
  <si>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</si>
  <si>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</si>
  <si>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</si>
  <si>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</si>
  <si>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</si>
  <si>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</si>
  <si>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</si>
  <si>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</si>
  <si>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</si>
  <si>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</si>
  <si>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</si>
  <si>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</si>
  <si>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</si>
  <si>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</si>
  <si>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</si>
  <si>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</si>
  <si>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</si>
  <si>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</si>
  <si>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</si>
  <si>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</si>
  <si>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</si>
  <si>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</si>
  <si>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</si>
  <si>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</si>
  <si>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</si>
  <si>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</si>
  <si>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</si>
  <si>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</si>
  <si>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</si>
  <si>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</si>
  <si>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</si>
  <si>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</si>
  <si>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</si>
  <si>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</si>
  <si>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</si>
  <si>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</si>
  <si>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</si>
  <si>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</si>
  <si>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</si>
  <si>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</si>
  <si>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</si>
  <si>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</si>
  <si>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</si>
  <si>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</si>
  <si>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</si>
  <si>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</si>
  <si>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</si>
  <si>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</si>
  <si>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</si>
  <si>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</si>
  <si>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</si>
  <si>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</si>
  <si>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</si>
  <si>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</si>
  <si>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</si>
  <si>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</si>
  <si>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</si>
  <si>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</si>
  <si>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</si>
  <si>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</si>
  <si>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</si>
  <si>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</si>
  <si>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</si>
  <si>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</si>
  <si>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</si>
  <si>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</si>
  <si>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</si>
  <si>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</si>
  <si>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</si>
  <si>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</si>
  <si>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</si>
  <si>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</si>
  <si>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</si>
  <si>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</si>
  <si>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</si>
  <si>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</si>
  <si>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</si>
  <si>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</si>
  <si>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</si>
  <si>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</si>
  <si>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</si>
  <si>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</si>
  <si>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</si>
  <si>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</si>
  <si>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</si>
  <si>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</si>
  <si>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</si>
  <si>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</si>
  <si>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</si>
  <si>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</si>
  <si>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</si>
  <si>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</si>
  <si>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</si>
  <si>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</si>
  <si>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</si>
  <si>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</si>
  <si>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</si>
  <si>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</si>
  <si>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</si>
  <si>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</si>
  <si>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</si>
  <si>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</si>
  <si>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</si>
  <si>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</si>
  <si>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</si>
  <si>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</si>
  <si>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</si>
  <si>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</si>
  <si>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</si>
  <si>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</si>
  <si>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</si>
  <si>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</si>
  <si>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</si>
  <si>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</si>
  <si>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</si>
  <si>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</si>
  <si>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</si>
  <si>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</si>
  <si>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</si>
  <si>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</si>
  <si>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</si>
  <si>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</si>
  <si>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</si>
  <si>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</si>
  <si>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</si>
  <si>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</si>
  <si>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</si>
  <si>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</si>
  <si>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</si>
  <si>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</si>
  <si>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</si>
  <si>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</si>
  <si>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</si>
  <si>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</si>
  <si>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</si>
  <si>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</si>
  <si>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</si>
  <si>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</si>
  <si>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</si>
  <si>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</si>
  <si>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</si>
  <si>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</si>
  <si>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</si>
  <si>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</si>
  <si>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</si>
  <si>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</si>
  <si>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</si>
  <si>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</si>
  <si>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</si>
  <si>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</si>
  <si>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</si>
  <si>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</si>
  <si>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</si>
  <si>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</si>
  <si>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</si>
  <si>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</si>
  <si>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</si>
  <si>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</si>
  <si>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</si>
  <si>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</si>
  <si>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</si>
  <si>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</si>
  <si>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</si>
  <si>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</si>
  <si>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</si>
  <si>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</si>
  <si>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</si>
  <si>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</si>
  <si>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</si>
  <si>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</si>
  <si>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</si>
  <si>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</si>
  <si>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</si>
  <si>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</si>
  <si>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</si>
  <si>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</si>
  <si>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</si>
  <si>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</si>
  <si>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</si>
  <si>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</si>
  <si>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</si>
  <si>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</si>
  <si>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</si>
  <si>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</si>
  <si>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</si>
  <si>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</si>
  <si>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</si>
  <si>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</si>
  <si>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</si>
  <si>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</si>
  <si>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</si>
  <si>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</si>
  <si>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</si>
  <si>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</si>
  <si>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</si>
  <si>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</si>
  <si>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</si>
  <si>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</si>
  <si>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</si>
  <si>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</si>
  <si>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</si>
  <si>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</si>
  <si>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</si>
  <si>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</si>
  <si>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</si>
  <si>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</si>
  <si>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</si>
  <si>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</si>
  <si>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</si>
  <si>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</si>
  <si>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</si>
  <si>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</si>
  <si>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</si>
  <si>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</si>
  <si>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</si>
  <si>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</si>
  <si>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</si>
  <si>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</si>
  <si>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</si>
  <si>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</si>
  <si>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</si>
  <si>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</si>
  <si>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</si>
  <si>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</si>
  <si>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</si>
  <si>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</si>
  <si>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</si>
  <si>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</si>
  <si>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</si>
  <si>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</si>
  <si>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</si>
  <si>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</si>
  <si>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</si>
  <si>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</si>
  <si>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</si>
  <si>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</si>
  <si>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</si>
  <si>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</si>
  <si>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</si>
  <si>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</si>
  <si>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</si>
  <si>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</si>
  <si>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</si>
  <si>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</si>
  <si>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</si>
  <si>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</si>
  <si>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</si>
  <si>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</si>
  <si>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</si>
  <si>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</si>
  <si>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</si>
  <si>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</si>
  <si>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</si>
  <si>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</si>
  <si>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</si>
  <si>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</si>
  <si>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</si>
  <si>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</si>
  <si>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</si>
  <si>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</si>
  <si>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</si>
  <si>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</si>
  <si>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</si>
  <si>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</si>
  <si>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</si>
  <si>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</si>
  <si>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</si>
  <si>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</si>
  <si>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</si>
  <si>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</si>
  <si>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</si>
  <si>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</si>
  <si>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</si>
  <si>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</si>
  <si>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</si>
  <si>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</si>
  <si>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</si>
  <si>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</si>
  <si>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</si>
  <si>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</si>
  <si>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</si>
  <si>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</si>
  <si>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</si>
  <si>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</si>
  <si>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</si>
  <si>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</si>
  <si>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</si>
  <si>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</si>
  <si>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</si>
  <si>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</si>
  <si>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</si>
  <si>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</si>
  <si>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</si>
  <si>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</si>
  <si>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</si>
  <si>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</si>
  <si>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</si>
  <si>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</si>
  <si>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</si>
  <si>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</si>
  <si>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</si>
  <si>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</si>
  <si>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</si>
  <si>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</si>
  <si>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</si>
  <si>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</si>
  <si>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</si>
  <si>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</si>
  <si>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</si>
  <si>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</si>
  <si>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</si>
  <si>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</si>
  <si>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</si>
  <si>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</si>
  <si>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</si>
  <si>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</si>
  <si>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</si>
  <si>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</si>
  <si>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</si>
  <si>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</si>
  <si>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</si>
  <si>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</si>
  <si>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</si>
  <si>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</si>
  <si>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</si>
  <si>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</si>
  <si>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</si>
  <si>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</si>
  <si>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</si>
  <si>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</si>
  <si>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</si>
  <si>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</si>
  <si>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</si>
  <si>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</si>
  <si>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</si>
  <si>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</si>
  <si>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</si>
  <si>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</si>
  <si>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</si>
  <si>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</si>
  <si>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</si>
  <si>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</si>
  <si>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</si>
  <si>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</si>
  <si>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</si>
  <si>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</si>
  <si>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</si>
  <si>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</si>
  <si>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</si>
  <si>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</si>
  <si>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</si>
  <si>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</si>
  <si>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</si>
  <si>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</si>
  <si>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</si>
  <si>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</si>
  <si>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</si>
  <si>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</si>
  <si>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</si>
  <si>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</si>
  <si>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</si>
  <si>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</si>
  <si>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</si>
  <si>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</si>
  <si>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</si>
  <si>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</si>
  <si>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</si>
  <si>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</si>
  <si>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</si>
  <si>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</si>
  <si>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</si>
  <si>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</si>
  <si>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</si>
  <si>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</si>
  <si>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</si>
  <si>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</si>
  <si>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</si>
  <si>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</si>
  <si>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</si>
  <si>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</si>
  <si>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</si>
  <si>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</si>
  <si>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</si>
  <si>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</si>
  <si>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</si>
  <si>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</si>
  <si>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</si>
  <si>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Opto 22</t>
  </si>
  <si>
    <t>43044 Business Park Dr</t>
  </si>
  <si>
    <t>Lloyd Romeo</t>
  </si>
  <si>
    <t>Lromeo@Opto22.com</t>
  </si>
  <si>
    <t>951-695-3008</t>
  </si>
  <si>
    <t>Mark Engman</t>
  </si>
  <si>
    <t>President and Chief Executive Officer</t>
  </si>
  <si>
    <t>951-695-3000</t>
  </si>
  <si>
    <t>compliance@opto22.com</t>
  </si>
  <si>
    <t>Supplier Code of Conduct</t>
  </si>
  <si>
    <t>http://www.opto22.com/site/conflict_minerals_policy_statement.aspx</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</si>
  <si>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</si>
  <si>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</si>
  <si>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</si>
  <si>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</si>
  <si>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</si>
  <si>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</si>
  <si>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</si>
  <si>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</si>
  <si>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</si>
  <si>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</si>
  <si>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</si>
  <si>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Daejin Indus Co. Ltd</t>
  </si>
  <si>
    <t>Gyeonggi</t>
  </si>
  <si>
    <t>Novosibirsk Province</t>
  </si>
  <si>
    <t>Hesse</t>
  </si>
  <si>
    <t>Inner Mongolia Qiankun Gold and Silver Refinery Share Company Limited</t>
  </si>
  <si>
    <t>Kansai</t>
  </si>
  <si>
    <t>Jiangxi Copper Company Limited</t>
  </si>
  <si>
    <t>Johnson Matthey Inc</t>
  </si>
  <si>
    <t>UNITED STATES</t>
  </si>
  <si>
    <t>Johnson Matthey Ltd</t>
  </si>
  <si>
    <t>Sverdlovsk</t>
  </si>
  <si>
    <t>JSC Uralectromed</t>
  </si>
  <si>
    <t>Kazzinc Ltd</t>
  </si>
  <si>
    <t>Kojima Chemicals Co., Ltd</t>
  </si>
  <si>
    <t>Korea Metal Co. Ltd</t>
  </si>
  <si>
    <t>CID000988</t>
  </si>
  <si>
    <t>Chuy Province</t>
  </si>
  <si>
    <t>Ulsan</t>
  </si>
  <si>
    <t>Metalor Technologies (Hong Kong) Ltd</t>
  </si>
  <si>
    <t>Metalor Technologies (Singapore) Pte. Ltd.</t>
  </si>
  <si>
    <t>Metalor Technologies SA</t>
  </si>
  <si>
    <t>Met-Mex Peñoles, S.A.</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</si>
  <si>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</si>
  <si>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</si>
  <si>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</si>
  <si>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</si>
  <si>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</si>
  <si>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</si>
  <si>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</si>
  <si>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</si>
  <si>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</si>
  <si>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</si>
  <si>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</si>
  <si>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</si>
  <si>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</si>
  <si>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SEMPSA Joyería Platería SA</t>
  </si>
  <si>
    <t>Shandong Zhaojin Gold &amp; Silver Refinery Co. Ltd</t>
  </si>
  <si>
    <t>TAIWAN</t>
  </si>
  <si>
    <t>The Refinery of Shandong Gold Mining Co. Ltd</t>
  </si>
  <si>
    <t>Tokuriki Honten Co., Ltd</t>
  </si>
  <si>
    <t>Chungcheong</t>
  </si>
  <si>
    <t>Umicore Brasil Ltda</t>
  </si>
  <si>
    <t>Umicore SA Business Unit Precious Metals Refining</t>
  </si>
  <si>
    <t>Valcambi SA</t>
  </si>
  <si>
    <t>Western Australian Mint trading as The Perth Mint</t>
  </si>
  <si>
    <t>YAMAMOTO PRECIOUS METAL CO., LTD.</t>
  </si>
  <si>
    <t>Yokohama Metal Co Ltd</t>
  </si>
  <si>
    <t>Zijin Mining Group Co. Ltd</t>
  </si>
  <si>
    <t>Hi-Temp</t>
  </si>
  <si>
    <t>CID000731</t>
  </si>
  <si>
    <t>Yaphank</t>
  </si>
  <si>
    <t>King-Tan Tantalum Industry Ltd</t>
  </si>
  <si>
    <t>Perm Krai</t>
  </si>
  <si>
    <t>Telex</t>
  </si>
  <si>
    <t>Ulba</t>
  </si>
  <si>
    <t>East Kazakhstan</t>
  </si>
  <si>
    <t>Zhuzhou Cement Carbide</t>
  </si>
  <si>
    <t>CID002232</t>
  </si>
  <si>
    <t>Cooper Santa</t>
  </si>
  <si>
    <t>CID000295</t>
  </si>
  <si>
    <t>Rondonia</t>
  </si>
  <si>
    <t>CV JusTindo</t>
  </si>
  <si>
    <t>CID000307</t>
  </si>
  <si>
    <t>Kabupaten</t>
  </si>
  <si>
    <t>Bangka</t>
  </si>
  <si>
    <t>CV Makmur Jaya</t>
  </si>
  <si>
    <t>CID000308</t>
  </si>
  <si>
    <t>BOLIVIA</t>
  </si>
  <si>
    <t>Cercado</t>
  </si>
  <si>
    <t>Subcarpathian Voivodeship</t>
  </si>
  <si>
    <t>Gejiu Non-Ferrous Metal Processing Co. Ltd.</t>
  </si>
  <si>
    <t>Linwu Xianggui Smelter Co</t>
  </si>
  <si>
    <t>CID001063</t>
  </si>
  <si>
    <t>Magnu's Minerais Metais e Ligas LTDA</t>
  </si>
  <si>
    <t>Penang</t>
  </si>
  <si>
    <t>Metallo Chimique</t>
  </si>
  <si>
    <t>CID001143</t>
  </si>
  <si>
    <t>Novosibirsk Integrated Tin Works</t>
  </si>
  <si>
    <t>CID001305</t>
  </si>
  <si>
    <t>Chonburi</t>
  </si>
  <si>
    <t>PT Bangka Kudai Tin</t>
  </si>
  <si>
    <t>CID001409</t>
  </si>
  <si>
    <t>PT Bangka Putra Karya</t>
  </si>
  <si>
    <t>CID001412</t>
  </si>
  <si>
    <t>PT REFINED BANGKA TIN</t>
  </si>
  <si>
    <t>PT Timah (Persero), Tbk</t>
  </si>
  <si>
    <t>PT Alam Lestari Kencana</t>
  </si>
  <si>
    <t>CID001393</t>
  </si>
  <si>
    <t>PT Babel Surya Alam Lestari</t>
  </si>
  <si>
    <t>CID001406</t>
  </si>
  <si>
    <t>PT BilliTin Makmur Lestari</t>
  </si>
  <si>
    <t>CID001424</t>
  </si>
  <si>
    <t>PT Fang Di MulTindo</t>
  </si>
  <si>
    <t>CID001442</t>
  </si>
  <si>
    <t>PT HP Metals Indonesia</t>
  </si>
  <si>
    <t>CID001445</t>
  </si>
  <si>
    <t>PT Koba Tin</t>
  </si>
  <si>
    <t>CID001449</t>
  </si>
  <si>
    <t>PT Timah Nusantara</t>
  </si>
  <si>
    <t>PT Pelat Timah Nusantara Tbk</t>
  </si>
  <si>
    <t>CID001486</t>
  </si>
  <si>
    <t>PT Yinchendo Mining Industry</t>
  </si>
  <si>
    <t>CID001494</t>
  </si>
  <si>
    <t>Soft Metais, Ltda.</t>
  </si>
  <si>
    <t>Yunnan Chengfeng Non-ferrous Metals Co.,Ltd.</t>
  </si>
  <si>
    <t>A.L.M.T. Corp.</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</si>
  <si>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</si>
  <si>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</si>
  <si>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</si>
  <si>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</si>
  <si>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</si>
  <si>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</si>
  <si>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</si>
  <si>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TayNinh</t>
  </si>
  <si>
    <t>Styria</t>
  </si>
  <si>
    <t>Wolfram Company CJSC</t>
  </si>
  <si>
    <t>CID002047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</si>
</sst>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1"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6"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8" sqref="D8:J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15447</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15448</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15449</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15450</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15451</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15452</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15454</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15453</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43182</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776</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776</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t="s">
        <v>3908</v>
      </c>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t="s">
        <v>3908</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t="s">
        <v>3908</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t="s">
        <v>3908</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775</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t="s">
        <v>15455</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15456</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102">
      <c r="A5" s="249"/>
      <c r="B5" s="250" t="s">
        <v>1654</v>
      </c>
      <c r="C5" s="256" t="s">
        <v>61</v>
      </c>
      <c r="D5" s="250" t="s">
        <v>61</v>
      </c>
      <c r="E5" s="250" t="s">
        <v>1623</v>
      </c>
      <c r="F5" s="250" t="s">
        <v>1039</v>
      </c>
      <c r="G5" s="250" t="s">
        <v>2275</v>
      </c>
      <c r="H5" s="251">
        <v>0</v>
      </c>
      <c r="I5" s="252" t="s">
        <v>2280</v>
      </c>
      <c r="J5" s="252" t="s">
        <v>2281</v>
      </c>
      <c r="K5" s="253"/>
      <c r="L5" s="253"/>
      <c r="M5" s="253"/>
      <c r="N5" s="253"/>
      <c r="O5" s="253"/>
      <c r="P5" s="253"/>
      <c r="Q5" s="210"/>
      <c r="R5" s="250" t="str">
        <f ca="1">IF(ISERROR($V5),"",OFFSET('Smelter Look-up'!$C$4,$V5-4,0)&amp;"")</f>
        <v>Allgemeine Gold-und Silberscheideanstalt A.G.</v>
      </c>
      <c r="S5" s="264" t="str">
        <f t="shared" ref="S5" ca="1" si="0">IF(B5="","",IF(ISERROR(MATCH($E5,CL,0)),"Unknown",INDIRECT("'C'!$A$"&amp;MATCH($E5,CL,0)+1)))</f>
        <v>DE</v>
      </c>
      <c r="T5" s="264" t="str">
        <f ca="1">IF(B5="","",IF(ISERROR(MATCH($J5,SorP!$B$1:$B$6230,0)),"",INDIRECT("'SorP'!$A$"&amp;MATCH($J5,SorP!$B$1:$B$6230,0))))</f>
        <v>DE-BW</v>
      </c>
      <c r="U5" s="299"/>
      <c r="V5" s="300">
        <f>IF(C5="",NA(),MATCH($B5&amp;$C5,'Smelter Look-up'!$J:$J,0))</f>
        <v>14</v>
      </c>
      <c r="W5" s="301"/>
      <c r="X5" s="301">
        <f>IF(AND(C5="Smelter not listed",OR(LEN(D5)=0,LEN(E5)=0)),1,0)</f>
        <v>0</v>
      </c>
      <c r="Y5" s="301"/>
      <c r="Z5" s="301"/>
      <c r="AB5" s="303" t="str">
        <f>B5&amp;C5</f>
        <v>GoldAllgemeine Gold-und Silberscheideanstalt A.G.</v>
      </c>
      <c r="AK5" s="302">
        <f>LEN(AB5)</f>
        <v>49</v>
      </c>
    </row>
    <row r="6" spans="1:37" s="302" customFormat="1" ht="102">
      <c r="A6" s="249"/>
      <c r="B6" s="250" t="s">
        <v>1654</v>
      </c>
      <c r="C6" s="256" t="s">
        <v>1005</v>
      </c>
      <c r="D6" s="250" t="s">
        <v>1005</v>
      </c>
      <c r="E6" s="250" t="s">
        <v>1349</v>
      </c>
      <c r="F6" s="250" t="s">
        <v>1040</v>
      </c>
      <c r="G6" s="250" t="s">
        <v>2275</v>
      </c>
      <c r="H6" s="251">
        <v>0</v>
      </c>
      <c r="I6" s="252" t="s">
        <v>2282</v>
      </c>
      <c r="J6" s="252" t="s">
        <v>15457</v>
      </c>
      <c r="K6" s="254"/>
      <c r="L6" s="254"/>
      <c r="M6" s="254"/>
      <c r="N6" s="254"/>
      <c r="O6" s="254"/>
      <c r="P6" s="253"/>
      <c r="Q6" s="255"/>
      <c r="R6" s="250" t="str">
        <f ca="1">IF(ISERROR($V6),"",OFFSET('Smelter Look-up'!$C$4,$V6-4,0)&amp;"")</f>
        <v>Almalyk Mining and Metallurgical Complex (AMMC)</v>
      </c>
      <c r="S6" s="264" t="str">
        <f t="shared" ref="S6:S69" ca="1" si="1">IF(B6="","",IF(ISERROR(MATCH($E6,CL,0)),"Unknown",INDIRECT("'C'!$A$"&amp;MATCH($E6,CL,0)+1)))</f>
        <v>UZ</v>
      </c>
      <c r="T6" s="264" t="str">
        <f ca="1">IF(B6="","",IF(ISERROR(MATCH($J6,SorP!$B$1:$B$6230,0)),"",INDIRECT("'SorP'!$A$"&amp;MATCH($J6,SorP!$B$1:$B$6230,0))))</f>
        <v/>
      </c>
      <c r="U6" s="299"/>
      <c r="V6" s="300">
        <f>IF(C6="",NA(),MATCH($B6&amp;$C6,'Smelter Look-up'!$J:$J,0))</f>
        <v>15</v>
      </c>
      <c r="W6" s="301"/>
      <c r="X6" s="301">
        <f t="shared" ref="X6:X69" si="2">IF(AND(C6="Smelter not listed",OR(LEN(D6)=0,LEN(E6)=0)),1,0)</f>
        <v>0</v>
      </c>
      <c r="Y6" s="301"/>
      <c r="Z6" s="301"/>
      <c r="AB6" s="303" t="str">
        <f t="shared" ref="AB6:AB69" si="3">B6&amp;C6</f>
        <v>GoldAlmalyk Mining and Metallurgical Complex (AMMC)</v>
      </c>
    </row>
    <row r="7" spans="1:37" s="302" customFormat="1" ht="89.25">
      <c r="A7" s="249"/>
      <c r="B7" s="250" t="s">
        <v>1654</v>
      </c>
      <c r="C7" s="256" t="s">
        <v>15458</v>
      </c>
      <c r="D7" s="250" t="s">
        <v>15458</v>
      </c>
      <c r="E7" s="250" t="s">
        <v>1617</v>
      </c>
      <c r="F7" s="250" t="s">
        <v>1041</v>
      </c>
      <c r="G7" s="250" t="s">
        <v>2275</v>
      </c>
      <c r="H7" s="251" t="s">
        <v>15459</v>
      </c>
      <c r="I7" s="252" t="s">
        <v>15459</v>
      </c>
      <c r="J7" s="252" t="s">
        <v>15459</v>
      </c>
      <c r="K7" s="254"/>
      <c r="L7" s="254"/>
      <c r="M7" s="254"/>
      <c r="N7" s="254"/>
      <c r="O7" s="254"/>
      <c r="P7" s="253"/>
      <c r="Q7" s="255"/>
      <c r="R7" s="250" t="str">
        <f ca="1">IF(ISERROR($V7),"",OFFSET('Smelter Look-up'!$C$4,$V7-4,0)&amp;"")</f>
        <v/>
      </c>
      <c r="S7" s="264" t="str">
        <f t="shared" ca="1" si="1"/>
        <v>BR</v>
      </c>
      <c r="T7" s="264" t="str">
        <f ca="1">IF(B7="","",IF(ISERROR(MATCH($J7,SorP!$B$1:$B$6230,0)),"",INDIRECT("'SorP'!$A$"&amp;MATCH($J7,SorP!$B$1:$B$6230,0))))</f>
        <v/>
      </c>
      <c r="U7" s="299"/>
      <c r="V7" s="300" t="e">
        <f>IF(C7="",NA(),MATCH($B7&amp;$C7,'Smelter Look-up'!$J:$J,0))</f>
        <v>#N/A</v>
      </c>
      <c r="W7" s="301"/>
      <c r="X7" s="301">
        <f t="shared" si="2"/>
        <v>0</v>
      </c>
      <c r="Y7" s="301"/>
      <c r="Z7" s="301"/>
      <c r="AB7" s="303" t="str">
        <f t="shared" si="3"/>
        <v>GoldAngloGold Ashanti Córrego do Sítio Minerção</v>
      </c>
    </row>
    <row r="8" spans="1:37" s="302" customFormat="1" ht="51">
      <c r="A8" s="249"/>
      <c r="B8" s="250" t="s">
        <v>1654</v>
      </c>
      <c r="C8" s="256" t="s">
        <v>15460</v>
      </c>
      <c r="D8" s="250" t="s">
        <v>15460</v>
      </c>
      <c r="E8" s="250" t="s">
        <v>1619</v>
      </c>
      <c r="F8" s="250" t="s">
        <v>1042</v>
      </c>
      <c r="G8" s="250" t="s">
        <v>2275</v>
      </c>
      <c r="H8" s="251" t="s">
        <v>15459</v>
      </c>
      <c r="I8" s="252" t="s">
        <v>15459</v>
      </c>
      <c r="J8" s="252" t="s">
        <v>15459</v>
      </c>
      <c r="K8" s="254"/>
      <c r="L8" s="254"/>
      <c r="M8" s="254"/>
      <c r="N8" s="254"/>
      <c r="O8" s="254"/>
      <c r="P8" s="253"/>
      <c r="Q8" s="255"/>
      <c r="R8" s="250" t="str">
        <f ca="1">IF(ISERROR($V8),"",OFFSET('Smelter Look-up'!$C$4,$V8-4,0)&amp;"")</f>
        <v/>
      </c>
      <c r="S8" s="264" t="str">
        <f t="shared" ca="1" si="1"/>
        <v>CH</v>
      </c>
      <c r="T8" s="264" t="str">
        <f ca="1">IF(B8="","",IF(ISERROR(MATCH($J8,SorP!$B$1:$B$6230,0)),"",INDIRECT("'SorP'!$A$"&amp;MATCH($J8,SorP!$B$1:$B$6230,0))))</f>
        <v/>
      </c>
      <c r="U8" s="299"/>
      <c r="V8" s="300" t="e">
        <f>IF(C8="",NA(),MATCH($B8&amp;$C8,'Smelter Look-up'!$J:$J,0))</f>
        <v>#N/A</v>
      </c>
      <c r="W8" s="301"/>
      <c r="X8" s="301">
        <f t="shared" si="2"/>
        <v>0</v>
      </c>
      <c r="Y8" s="301"/>
      <c r="Z8" s="301"/>
      <c r="AB8" s="303" t="str">
        <f t="shared" si="3"/>
        <v>GoldArgor-Heraeus SA</v>
      </c>
    </row>
    <row r="9" spans="1:37" s="302" customFormat="1" ht="63.75">
      <c r="A9" s="249"/>
      <c r="B9" s="250" t="s">
        <v>1654</v>
      </c>
      <c r="C9" s="256" t="s">
        <v>15461</v>
      </c>
      <c r="D9" s="250" t="s">
        <v>15461</v>
      </c>
      <c r="E9" s="250" t="s">
        <v>1630</v>
      </c>
      <c r="F9" s="250" t="s">
        <v>1043</v>
      </c>
      <c r="G9" s="250" t="s">
        <v>2275</v>
      </c>
      <c r="H9" s="251" t="s">
        <v>15459</v>
      </c>
      <c r="I9" s="252" t="s">
        <v>15459</v>
      </c>
      <c r="J9" s="252" t="s">
        <v>15459</v>
      </c>
      <c r="K9" s="254"/>
      <c r="L9" s="254"/>
      <c r="M9" s="254"/>
      <c r="N9" s="254"/>
      <c r="O9" s="254"/>
      <c r="P9" s="253"/>
      <c r="Q9" s="255"/>
      <c r="R9" s="250" t="str">
        <f ca="1">IF(ISERROR($V9),"",OFFSET('Smelter Look-up'!$C$4,$V9-4,0)&amp;"")</f>
        <v/>
      </c>
      <c r="S9" s="264" t="str">
        <f t="shared" ca="1" si="1"/>
        <v>JP</v>
      </c>
      <c r="T9" s="264" t="str">
        <f ca="1">IF(B9="","",IF(ISERROR(MATCH($J9,SorP!$B$1:$B$6230,0)),"",INDIRECT("'SorP'!$A$"&amp;MATCH($J9,SorP!$B$1:$B$6230,0))))</f>
        <v/>
      </c>
      <c r="U9" s="299"/>
      <c r="V9" s="300" t="e">
        <f>IF(C9="",NA(),MATCH($B9&amp;$C9,'Smelter Look-up'!$J:$J,0))</f>
        <v>#N/A</v>
      </c>
      <c r="W9" s="301"/>
      <c r="X9" s="301">
        <f t="shared" si="2"/>
        <v>0</v>
      </c>
      <c r="Y9" s="301"/>
      <c r="Z9" s="301"/>
      <c r="AB9" s="303" t="str">
        <f t="shared" si="3"/>
        <v>GoldAsahi Pretec Corporation</v>
      </c>
    </row>
    <row r="10" spans="1:37" s="302" customFormat="1" ht="38.25">
      <c r="A10" s="249"/>
      <c r="B10" s="250" t="s">
        <v>1654</v>
      </c>
      <c r="C10" s="256" t="s">
        <v>15462</v>
      </c>
      <c r="D10" s="250" t="s">
        <v>15462</v>
      </c>
      <c r="E10" s="250" t="s">
        <v>1630</v>
      </c>
      <c r="F10" s="250" t="s">
        <v>1044</v>
      </c>
      <c r="G10" s="250" t="s">
        <v>2275</v>
      </c>
      <c r="H10" s="251" t="s">
        <v>15459</v>
      </c>
      <c r="I10" s="252" t="s">
        <v>15459</v>
      </c>
      <c r="J10" s="252" t="s">
        <v>15459</v>
      </c>
      <c r="K10" s="254"/>
      <c r="L10" s="254"/>
      <c r="M10" s="254"/>
      <c r="N10" s="254"/>
      <c r="O10" s="254"/>
      <c r="P10" s="253"/>
      <c r="Q10" s="255"/>
      <c r="R10" s="250" t="str">
        <f ca="1">IF(ISERROR($V10),"",OFFSET('Smelter Look-up'!$C$4,$V10-4,0)&amp;"")</f>
        <v/>
      </c>
      <c r="S10" s="264" t="str">
        <f t="shared" ca="1" si="1"/>
        <v>JP</v>
      </c>
      <c r="T10" s="264" t="str">
        <f ca="1">IF(B10="","",IF(ISERROR(MATCH($J10,SorP!$B$1:$B$6230,0)),"",INDIRECT("'SorP'!$A$"&amp;MATCH($J10,SorP!$B$1:$B$6230,0))))</f>
        <v/>
      </c>
      <c r="U10" s="299"/>
      <c r="V10" s="300" t="e">
        <f>IF(C10="",NA(),MATCH($B10&amp;$C10,'Smelter Look-up'!$J:$J,0))</f>
        <v>#N/A</v>
      </c>
      <c r="W10" s="301"/>
      <c r="X10" s="301">
        <f t="shared" si="2"/>
        <v>0</v>
      </c>
      <c r="Y10" s="301"/>
      <c r="Z10" s="301"/>
      <c r="AB10" s="303" t="str">
        <f t="shared" si="3"/>
        <v>GoldAsaka Riken Co Ltd</v>
      </c>
    </row>
    <row r="11" spans="1:37" s="302" customFormat="1" ht="25.5">
      <c r="A11" s="249"/>
      <c r="B11" s="250" t="s">
        <v>1654</v>
      </c>
      <c r="C11" s="256" t="s">
        <v>1771</v>
      </c>
      <c r="D11" s="250" t="s">
        <v>1771</v>
      </c>
      <c r="E11" s="250" t="s">
        <v>1623</v>
      </c>
      <c r="F11" s="250" t="s">
        <v>1046</v>
      </c>
      <c r="G11" s="250" t="s">
        <v>2275</v>
      </c>
      <c r="H11" s="251">
        <v>0</v>
      </c>
      <c r="I11" s="252" t="s">
        <v>2294</v>
      </c>
      <c r="J11" s="252" t="s">
        <v>15463</v>
      </c>
      <c r="K11" s="254"/>
      <c r="L11" s="254"/>
      <c r="M11" s="254"/>
      <c r="N11" s="254"/>
      <c r="O11" s="254"/>
      <c r="P11" s="253"/>
      <c r="Q11" s="255"/>
      <c r="R11" s="250" t="str">
        <f ca="1">IF(ISERROR($V11),"",OFFSET('Smelter Look-up'!$C$4,$V11-4,0)&amp;"")</f>
        <v>Aurubis AG</v>
      </c>
      <c r="S11" s="264" t="str">
        <f t="shared" ca="1" si="1"/>
        <v>DE</v>
      </c>
      <c r="T11" s="264" t="str">
        <f ca="1">IF(B11="","",IF(ISERROR(MATCH($J11,SorP!$B$1:$B$6230,0)),"",INDIRECT("'SorP'!$A$"&amp;MATCH($J11,SorP!$B$1:$B$6230,0))))</f>
        <v/>
      </c>
      <c r="U11" s="299"/>
      <c r="V11" s="300">
        <f>IF(C11="",NA(),MATCH($B11&amp;$C11,'Smelter Look-up'!$J:$J,0))</f>
        <v>30</v>
      </c>
      <c r="W11" s="301"/>
      <c r="X11" s="301">
        <f t="shared" si="2"/>
        <v>0</v>
      </c>
      <c r="Y11" s="301"/>
      <c r="Z11" s="301"/>
      <c r="AB11" s="303" t="str">
        <f t="shared" si="3"/>
        <v>GoldAurubis AG</v>
      </c>
    </row>
    <row r="12" spans="1:37" s="302" customFormat="1" ht="127.5">
      <c r="A12" s="249"/>
      <c r="B12" s="250" t="s">
        <v>1654</v>
      </c>
      <c r="C12" s="256" t="s">
        <v>1364</v>
      </c>
      <c r="D12" s="250" t="s">
        <v>1364</v>
      </c>
      <c r="E12" s="250" t="s">
        <v>1339</v>
      </c>
      <c r="F12" s="250" t="s">
        <v>1047</v>
      </c>
      <c r="G12" s="250" t="s">
        <v>2275</v>
      </c>
      <c r="H12" s="251">
        <v>0</v>
      </c>
      <c r="I12" s="252" t="s">
        <v>3249</v>
      </c>
      <c r="J12" s="252" t="s">
        <v>15464</v>
      </c>
      <c r="K12" s="254"/>
      <c r="L12" s="254"/>
      <c r="M12" s="254"/>
      <c r="N12" s="254"/>
      <c r="O12" s="254"/>
      <c r="P12" s="253"/>
      <c r="Q12" s="255"/>
      <c r="R12" s="250" t="str">
        <f ca="1">IF(ISERROR($V12),"",OFFSET('Smelter Look-up'!$C$4,$V12-4,0)&amp;"")</f>
        <v>Bangko Sentral ng Pilipinas (Central Bank of the Philippines)</v>
      </c>
      <c r="S12" s="264" t="str">
        <f t="shared" ca="1" si="1"/>
        <v>PH</v>
      </c>
      <c r="T12" s="264" t="str">
        <f ca="1">IF(B12="","",IF(ISERROR(MATCH($J12,SorP!$B$1:$B$6230,0)),"",INDIRECT("'SorP'!$A$"&amp;MATCH($J12,SorP!$B$1:$B$6230,0))))</f>
        <v/>
      </c>
      <c r="U12" s="299"/>
      <c r="V12" s="300">
        <f>IF(C12="",NA(),MATCH($B12&amp;$C12,'Smelter Look-up'!$J:$J,0))</f>
        <v>34</v>
      </c>
      <c r="W12" s="301"/>
      <c r="X12" s="301">
        <f t="shared" si="2"/>
        <v>0</v>
      </c>
      <c r="Y12" s="301"/>
      <c r="Z12" s="301"/>
      <c r="AB12" s="303" t="str">
        <f t="shared" si="3"/>
        <v>GoldBangko Sentral ng Pilipinas (Central Bank of the Philippines)</v>
      </c>
    </row>
    <row r="13" spans="1:37" s="302" customFormat="1" ht="25.5">
      <c r="A13" s="249"/>
      <c r="B13" s="250" t="s">
        <v>1654</v>
      </c>
      <c r="C13" s="256" t="s">
        <v>1773</v>
      </c>
      <c r="D13" s="250" t="s">
        <v>1773</v>
      </c>
      <c r="E13" s="250" t="s">
        <v>1345</v>
      </c>
      <c r="F13" s="250" t="s">
        <v>1048</v>
      </c>
      <c r="G13" s="250" t="s">
        <v>2275</v>
      </c>
      <c r="H13" s="251">
        <v>0</v>
      </c>
      <c r="I13" s="252" t="s">
        <v>2296</v>
      </c>
      <c r="J13" s="252" t="s">
        <v>15465</v>
      </c>
      <c r="K13" s="254"/>
      <c r="L13" s="254"/>
      <c r="M13" s="254"/>
      <c r="N13" s="254"/>
      <c r="O13" s="254"/>
      <c r="P13" s="253"/>
      <c r="Q13" s="255"/>
      <c r="R13" s="250" t="str">
        <f ca="1">IF(ISERROR($V13),"",OFFSET('Smelter Look-up'!$C$4,$V13-4,0)&amp;"")</f>
        <v>Boliden AB</v>
      </c>
      <c r="S13" s="264" t="str">
        <f t="shared" ca="1" si="1"/>
        <v>SE</v>
      </c>
      <c r="T13" s="264" t="str">
        <f ca="1">IF(B13="","",IF(ISERROR(MATCH($J13,SorP!$B$1:$B$6230,0)),"",INDIRECT("'SorP'!$A$"&amp;MATCH($J13,SorP!$B$1:$B$6230,0))))</f>
        <v/>
      </c>
      <c r="U13" s="299"/>
      <c r="V13" s="300">
        <f>IF(C13="",NA(),MATCH($B13&amp;$C13,'Smelter Look-up'!$J:$J,0))</f>
        <v>35</v>
      </c>
      <c r="W13" s="301"/>
      <c r="X13" s="301">
        <f t="shared" si="2"/>
        <v>0</v>
      </c>
      <c r="Y13" s="301"/>
      <c r="Z13" s="301"/>
      <c r="AB13" s="303" t="str">
        <f t="shared" si="3"/>
        <v>GoldBoliden AB</v>
      </c>
    </row>
    <row r="14" spans="1:37" s="302" customFormat="1" ht="51">
      <c r="A14" s="249"/>
      <c r="B14" s="250" t="s">
        <v>1654</v>
      </c>
      <c r="C14" s="256" t="s">
        <v>1049</v>
      </c>
      <c r="D14" s="250" t="s">
        <v>1049</v>
      </c>
      <c r="E14" s="250" t="s">
        <v>1623</v>
      </c>
      <c r="F14" s="250" t="s">
        <v>1050</v>
      </c>
      <c r="G14" s="250" t="s">
        <v>2275</v>
      </c>
      <c r="H14" s="251">
        <v>0</v>
      </c>
      <c r="I14" s="252" t="s">
        <v>2280</v>
      </c>
      <c r="J14" s="252" t="s">
        <v>2281</v>
      </c>
      <c r="K14" s="254"/>
      <c r="L14" s="254"/>
      <c r="M14" s="254"/>
      <c r="N14" s="254"/>
      <c r="O14" s="254"/>
      <c r="P14" s="253"/>
      <c r="Q14" s="255"/>
      <c r="R14" s="250" t="str">
        <f ca="1">IF(ISERROR($V14),"",OFFSET('Smelter Look-up'!$C$4,$V14-4,0)&amp;"")</f>
        <v>C. Hafner GmbH + Co. KG</v>
      </c>
      <c r="S14" s="264" t="str">
        <f t="shared" ca="1" si="1"/>
        <v>DE</v>
      </c>
      <c r="T14" s="264" t="str">
        <f ca="1">IF(B14="","",IF(ISERROR(MATCH($J14,SorP!$B$1:$B$6230,0)),"",INDIRECT("'SorP'!$A$"&amp;MATCH($J14,SorP!$B$1:$B$6230,0))))</f>
        <v>DE-BW</v>
      </c>
      <c r="U14" s="299"/>
      <c r="V14" s="300">
        <f>IF(C14="",NA(),MATCH($B14&amp;$C14,'Smelter Look-up'!$J:$J,0))</f>
        <v>36</v>
      </c>
      <c r="W14" s="301"/>
      <c r="X14" s="301">
        <f t="shared" si="2"/>
        <v>0</v>
      </c>
      <c r="Y14" s="301"/>
      <c r="Z14" s="301"/>
      <c r="AB14" s="303" t="str">
        <f t="shared" si="3"/>
        <v>GoldC. Hafner GmbH + Co. KG</v>
      </c>
    </row>
    <row r="15" spans="1:37" s="302" customFormat="1" ht="102">
      <c r="A15" s="249"/>
      <c r="B15" s="250" t="s">
        <v>1654</v>
      </c>
      <c r="C15" s="256" t="s">
        <v>15466</v>
      </c>
      <c r="D15" s="250" t="s">
        <v>15466</v>
      </c>
      <c r="E15" s="250" t="s">
        <v>1618</v>
      </c>
      <c r="F15" s="250" t="s">
        <v>1052</v>
      </c>
      <c r="G15" s="250" t="s">
        <v>2275</v>
      </c>
      <c r="H15" s="251" t="s">
        <v>15459</v>
      </c>
      <c r="I15" s="252" t="s">
        <v>15459</v>
      </c>
      <c r="J15" s="252" t="s">
        <v>15459</v>
      </c>
      <c r="K15" s="254"/>
      <c r="L15" s="254"/>
      <c r="M15" s="254"/>
      <c r="N15" s="254"/>
      <c r="O15" s="254"/>
      <c r="P15" s="253"/>
      <c r="Q15" s="255"/>
      <c r="R15" s="250" t="str">
        <f ca="1">IF(ISERROR($V15),"",OFFSET('Smelter Look-up'!$C$4,$V15-4,0)&amp;"")</f>
        <v/>
      </c>
      <c r="S15" s="264" t="str">
        <f t="shared" ca="1" si="1"/>
        <v>CA</v>
      </c>
      <c r="T15" s="264" t="str">
        <f ca="1">IF(B15="","",IF(ISERROR(MATCH($J15,SorP!$B$1:$B$6230,0)),"",INDIRECT("'SorP'!$A$"&amp;MATCH($J15,SorP!$B$1:$B$6230,0))))</f>
        <v/>
      </c>
      <c r="U15" s="299"/>
      <c r="V15" s="300" t="e">
        <f>IF(C15="",NA(),MATCH($B15&amp;$C15,'Smelter Look-up'!$J:$J,0))</f>
        <v>#N/A</v>
      </c>
      <c r="W15" s="301"/>
      <c r="X15" s="301">
        <f t="shared" si="2"/>
        <v>0</v>
      </c>
      <c r="Y15" s="301"/>
      <c r="Z15" s="301"/>
      <c r="AB15" s="303" t="str">
        <f t="shared" si="3"/>
        <v>GoldCCR Refinery – Glencore Canada Corporation</v>
      </c>
    </row>
    <row r="16" spans="1:37" s="302" customFormat="1" ht="38.25">
      <c r="A16" s="249"/>
      <c r="B16" s="250" t="s">
        <v>1654</v>
      </c>
      <c r="C16" s="256" t="s">
        <v>62</v>
      </c>
      <c r="D16" s="250" t="s">
        <v>62</v>
      </c>
      <c r="E16" s="250" t="s">
        <v>1629</v>
      </c>
      <c r="F16" s="250" t="s">
        <v>1054</v>
      </c>
      <c r="G16" s="250" t="s">
        <v>2275</v>
      </c>
      <c r="H16" s="251">
        <v>0</v>
      </c>
      <c r="I16" s="252" t="s">
        <v>2308</v>
      </c>
      <c r="J16" s="252" t="s">
        <v>15467</v>
      </c>
      <c r="K16" s="254"/>
      <c r="L16" s="254"/>
      <c r="M16" s="254"/>
      <c r="N16" s="254"/>
      <c r="O16" s="254"/>
      <c r="P16" s="253"/>
      <c r="Q16" s="255"/>
      <c r="R16" s="250" t="str">
        <f ca="1">IF(ISERROR($V16),"",OFFSET('Smelter Look-up'!$C$4,$V16-4,0)&amp;"")</f>
        <v>Chimet S.p.A.</v>
      </c>
      <c r="S16" s="264" t="str">
        <f t="shared" ca="1" si="1"/>
        <v>IT</v>
      </c>
      <c r="T16" s="264" t="str">
        <f ca="1">IF(B16="","",IF(ISERROR(MATCH($J16,SorP!$B$1:$B$6230,0)),"",INDIRECT("'SorP'!$A$"&amp;MATCH($J16,SorP!$B$1:$B$6230,0))))</f>
        <v/>
      </c>
      <c r="U16" s="299"/>
      <c r="V16" s="300">
        <f>IF(C16="",NA(),MATCH($B16&amp;$C16,'Smelter Look-up'!$J:$J,0))</f>
        <v>45</v>
      </c>
      <c r="W16" s="301"/>
      <c r="X16" s="301">
        <f t="shared" si="2"/>
        <v>0</v>
      </c>
      <c r="Y16" s="301"/>
      <c r="Z16" s="301"/>
      <c r="AB16" s="303" t="str">
        <f t="shared" si="3"/>
        <v>GoldChimet S.p.A.</v>
      </c>
    </row>
    <row r="17" spans="1:28" s="302" customFormat="1" ht="38.25">
      <c r="A17" s="249"/>
      <c r="B17" s="250" t="s">
        <v>1654</v>
      </c>
      <c r="C17" s="256" t="s">
        <v>828</v>
      </c>
      <c r="D17" s="250" t="s">
        <v>828</v>
      </c>
      <c r="E17" s="250" t="s">
        <v>1630</v>
      </c>
      <c r="F17" s="250" t="s">
        <v>1055</v>
      </c>
      <c r="G17" s="250" t="s">
        <v>2275</v>
      </c>
      <c r="H17" s="251">
        <v>0</v>
      </c>
      <c r="I17" s="252" t="s">
        <v>2309</v>
      </c>
      <c r="J17" s="252" t="s">
        <v>2306</v>
      </c>
      <c r="K17" s="254"/>
      <c r="L17" s="254"/>
      <c r="M17" s="254"/>
      <c r="N17" s="254"/>
      <c r="O17" s="254"/>
      <c r="P17" s="253"/>
      <c r="Q17" s="255"/>
      <c r="R17" s="250" t="str">
        <f ca="1">IF(ISERROR($V17),"",OFFSET('Smelter Look-up'!$C$4,$V17-4,0)&amp;"")</f>
        <v>Chugai Mining</v>
      </c>
      <c r="S17" s="264" t="str">
        <f t="shared" ca="1" si="1"/>
        <v>JP</v>
      </c>
      <c r="T17" s="264" t="str">
        <f ca="1">IF(B17="","",IF(ISERROR(MATCH($J17,SorP!$B$1:$B$6230,0)),"",INDIRECT("'SorP'!$A$"&amp;MATCH($J17,SorP!$B$1:$B$6230,0))))</f>
        <v>CN-53</v>
      </c>
      <c r="U17" s="299"/>
      <c r="V17" s="300">
        <f>IF(C17="",NA(),MATCH($B17&amp;$C17,'Smelter Look-up'!$J:$J,0))</f>
        <v>48</v>
      </c>
      <c r="W17" s="301"/>
      <c r="X17" s="301">
        <f t="shared" si="2"/>
        <v>0</v>
      </c>
      <c r="Y17" s="301"/>
      <c r="Z17" s="301"/>
      <c r="AB17" s="303" t="str">
        <f t="shared" si="3"/>
        <v>GoldChugai Mining</v>
      </c>
    </row>
    <row r="18" spans="1:28" s="302" customFormat="1" ht="51">
      <c r="A18" s="249"/>
      <c r="B18" s="250" t="s">
        <v>1654</v>
      </c>
      <c r="C18" s="256" t="s">
        <v>15468</v>
      </c>
      <c r="D18" s="250" t="s">
        <v>15468</v>
      </c>
      <c r="E18" s="250" t="s">
        <v>1633</v>
      </c>
      <c r="F18" s="250" t="s">
        <v>1056</v>
      </c>
      <c r="G18" s="250" t="s">
        <v>2275</v>
      </c>
      <c r="H18" s="251" t="s">
        <v>15459</v>
      </c>
      <c r="I18" s="252" t="s">
        <v>15459</v>
      </c>
      <c r="J18" s="252" t="s">
        <v>15459</v>
      </c>
      <c r="K18" s="254"/>
      <c r="L18" s="254"/>
      <c r="M18" s="254"/>
      <c r="N18" s="254"/>
      <c r="O18" s="254"/>
      <c r="P18" s="253"/>
      <c r="Q18" s="255"/>
      <c r="R18" s="250" t="str">
        <f ca="1">IF(ISERROR($V18),"",OFFSET('Smelter Look-up'!$C$4,$V18-4,0)&amp;"")</f>
        <v/>
      </c>
      <c r="S18" s="264" t="str">
        <f t="shared" ca="1" si="1"/>
        <v>KR</v>
      </c>
      <c r="T18" s="264" t="str">
        <f ca="1">IF(B18="","",IF(ISERROR(MATCH($J18,SorP!$B$1:$B$6230,0)),"",INDIRECT("'SorP'!$A$"&amp;MATCH($J18,SorP!$B$1:$B$6230,0))))</f>
        <v/>
      </c>
      <c r="U18" s="299"/>
      <c r="V18" s="300" t="e">
        <f>IF(C18="",NA(),MATCH($B18&amp;$C18,'Smelter Look-up'!$J:$J,0))</f>
        <v>#N/A</v>
      </c>
      <c r="W18" s="301"/>
      <c r="X18" s="301">
        <f t="shared" si="2"/>
        <v>0</v>
      </c>
      <c r="Y18" s="301"/>
      <c r="Z18" s="301"/>
      <c r="AB18" s="303" t="str">
        <f t="shared" si="3"/>
        <v>GoldDaejin Indus Co. Ltd</v>
      </c>
    </row>
    <row r="19" spans="1:28" s="302" customFormat="1" ht="51">
      <c r="A19" s="249"/>
      <c r="B19" s="250" t="s">
        <v>1654</v>
      </c>
      <c r="C19" s="256" t="s">
        <v>992</v>
      </c>
      <c r="D19" s="250" t="s">
        <v>992</v>
      </c>
      <c r="E19" s="250" t="s">
        <v>1633</v>
      </c>
      <c r="F19" s="250" t="s">
        <v>1059</v>
      </c>
      <c r="G19" s="250" t="s">
        <v>2275</v>
      </c>
      <c r="H19" s="251">
        <v>0</v>
      </c>
      <c r="I19" s="252" t="s">
        <v>2313</v>
      </c>
      <c r="J19" s="252" t="s">
        <v>15469</v>
      </c>
      <c r="K19" s="254"/>
      <c r="L19" s="254"/>
      <c r="M19" s="254"/>
      <c r="N19" s="254"/>
      <c r="O19" s="254"/>
      <c r="P19" s="253"/>
      <c r="Q19" s="255"/>
      <c r="R19" s="250" t="str">
        <f ca="1">IF(ISERROR($V19),"",OFFSET('Smelter Look-up'!$C$4,$V19-4,0)&amp;"")</f>
        <v>DSC (Do Sung Corporation)</v>
      </c>
      <c r="S19" s="264" t="str">
        <f t="shared" ca="1" si="1"/>
        <v>KR</v>
      </c>
      <c r="T19" s="264" t="str">
        <f ca="1">IF(B19="","",IF(ISERROR(MATCH($J19,SorP!$B$1:$B$6230,0)),"",INDIRECT("'SorP'!$A$"&amp;MATCH($J19,SorP!$B$1:$B$6230,0))))</f>
        <v/>
      </c>
      <c r="U19" s="299"/>
      <c r="V19" s="300">
        <f>IF(C19="",NA(),MATCH($B19&amp;$C19,'Smelter Look-up'!$J:$J,0))</f>
        <v>54</v>
      </c>
      <c r="W19" s="301"/>
      <c r="X19" s="301">
        <f t="shared" si="2"/>
        <v>0</v>
      </c>
      <c r="Y19" s="301"/>
      <c r="Z19" s="301"/>
      <c r="AB19" s="303" t="str">
        <f t="shared" si="3"/>
        <v>GoldDo Sung Corporation</v>
      </c>
    </row>
    <row r="20" spans="1:28" s="302" customFormat="1" ht="25.5">
      <c r="A20" s="249"/>
      <c r="B20" s="250" t="s">
        <v>1654</v>
      </c>
      <c r="C20" s="256" t="s">
        <v>1366</v>
      </c>
      <c r="D20" s="250" t="s">
        <v>1366</v>
      </c>
      <c r="E20" s="250" t="s">
        <v>1630</v>
      </c>
      <c r="F20" s="250" t="s">
        <v>1062</v>
      </c>
      <c r="G20" s="250" t="s">
        <v>2275</v>
      </c>
      <c r="H20" s="251">
        <v>0</v>
      </c>
      <c r="I20" s="252" t="s">
        <v>2314</v>
      </c>
      <c r="J20" s="252" t="s">
        <v>2315</v>
      </c>
      <c r="K20" s="254"/>
      <c r="L20" s="254"/>
      <c r="M20" s="254"/>
      <c r="N20" s="254"/>
      <c r="O20" s="254"/>
      <c r="P20" s="253"/>
      <c r="Q20" s="255"/>
      <c r="R20" s="250" t="str">
        <f ca="1">IF(ISERROR($V20),"",OFFSET('Smelter Look-up'!$C$4,$V20-4,0)&amp;"")</f>
        <v>Dowa</v>
      </c>
      <c r="S20" s="264" t="str">
        <f t="shared" ca="1" si="1"/>
        <v>JP</v>
      </c>
      <c r="T20" s="264" t="str">
        <f ca="1">IF(B20="","",IF(ISERROR(MATCH($J20,SorP!$B$1:$B$6230,0)),"",INDIRECT("'SorP'!$A$"&amp;MATCH($J20,SorP!$B$1:$B$6230,0))))</f>
        <v>JP-05</v>
      </c>
      <c r="U20" s="299"/>
      <c r="V20" s="300">
        <f>IF(C20="",NA(),MATCH($B20&amp;$C20,'Smelter Look-up'!$J:$J,0))</f>
        <v>58</v>
      </c>
      <c r="W20" s="301"/>
      <c r="X20" s="301">
        <f t="shared" si="2"/>
        <v>0</v>
      </c>
      <c r="Y20" s="301"/>
      <c r="Z20" s="301"/>
      <c r="AB20" s="303" t="str">
        <f t="shared" si="3"/>
        <v>GoldDowa</v>
      </c>
    </row>
    <row r="21" spans="1:28" s="302" customFormat="1" ht="63.75">
      <c r="A21" s="249"/>
      <c r="B21" s="250" t="s">
        <v>1654</v>
      </c>
      <c r="C21" s="256" t="s">
        <v>611</v>
      </c>
      <c r="D21" s="250" t="s">
        <v>611</v>
      </c>
      <c r="E21" s="250" t="s">
        <v>1630</v>
      </c>
      <c r="F21" s="250" t="s">
        <v>612</v>
      </c>
      <c r="G21" s="250" t="s">
        <v>2275</v>
      </c>
      <c r="H21" s="251">
        <v>0</v>
      </c>
      <c r="I21" s="252" t="s">
        <v>2319</v>
      </c>
      <c r="J21" s="252" t="s">
        <v>2320</v>
      </c>
      <c r="K21" s="254"/>
      <c r="L21" s="254"/>
      <c r="M21" s="254"/>
      <c r="N21" s="254"/>
      <c r="O21" s="254"/>
      <c r="P21" s="253"/>
      <c r="Q21" s="255"/>
      <c r="R21" s="250" t="str">
        <f ca="1">IF(ISERROR($V21),"",OFFSET('Smelter Look-up'!$C$4,$V21-4,0)&amp;"")</f>
        <v>Eco-System Recycling Co., Ltd.</v>
      </c>
      <c r="S21" s="264" t="str">
        <f t="shared" ca="1" si="1"/>
        <v>JP</v>
      </c>
      <c r="T21" s="264" t="str">
        <f ca="1">IF(B21="","",IF(ISERROR(MATCH($J21,SorP!$B$1:$B$6230,0)),"",INDIRECT("'SorP'!$A$"&amp;MATCH($J21,SorP!$B$1:$B$6230,0))))</f>
        <v>JP-11</v>
      </c>
      <c r="U21" s="299"/>
      <c r="V21" s="300">
        <f>IF(C21="",NA(),MATCH($B21&amp;$C21,'Smelter Look-up'!$J:$J,0))</f>
        <v>64</v>
      </c>
      <c r="W21" s="301"/>
      <c r="X21" s="301">
        <f t="shared" si="2"/>
        <v>0</v>
      </c>
      <c r="Y21" s="301"/>
      <c r="Z21" s="301"/>
      <c r="AB21" s="303" t="str">
        <f t="shared" si="3"/>
        <v>GoldEco-System Recycling Co., Ltd.</v>
      </c>
    </row>
    <row r="22" spans="1:28" s="302" customFormat="1" ht="51">
      <c r="A22" s="249"/>
      <c r="B22" s="250" t="s">
        <v>1654</v>
      </c>
      <c r="C22" s="256" t="s">
        <v>1367</v>
      </c>
      <c r="D22" s="250" t="s">
        <v>1367</v>
      </c>
      <c r="E22" s="250" t="s">
        <v>1341</v>
      </c>
      <c r="F22" s="250" t="s">
        <v>1063</v>
      </c>
      <c r="G22" s="250" t="s">
        <v>2275</v>
      </c>
      <c r="H22" s="251">
        <v>0</v>
      </c>
      <c r="I22" s="252" t="s">
        <v>2321</v>
      </c>
      <c r="J22" s="252" t="s">
        <v>15470</v>
      </c>
      <c r="K22" s="254"/>
      <c r="L22" s="254"/>
      <c r="M22" s="254"/>
      <c r="N22" s="254"/>
      <c r="O22" s="254"/>
      <c r="P22" s="253"/>
      <c r="Q22" s="255"/>
      <c r="R22" s="250" t="str">
        <f ca="1">IF(ISERROR($V22),"",OFFSET('Smelter Look-up'!$C$4,$V22-4,0)&amp;"")</f>
        <v>OJSC Novosibirsk Refinery</v>
      </c>
      <c r="S22" s="264" t="str">
        <f t="shared" ca="1" si="1"/>
        <v>RU</v>
      </c>
      <c r="T22" s="264" t="str">
        <f ca="1">IF(B22="","",IF(ISERROR(MATCH($J22,SorP!$B$1:$B$6230,0)),"",INDIRECT("'SorP'!$A$"&amp;MATCH($J22,SorP!$B$1:$B$6230,0))))</f>
        <v/>
      </c>
      <c r="U22" s="299"/>
      <c r="V22" s="300">
        <f>IF(C22="",NA(),MATCH($B22&amp;$C22,'Smelter Look-up'!$J:$J,0))</f>
        <v>69</v>
      </c>
      <c r="W22" s="301"/>
      <c r="X22" s="301">
        <f t="shared" si="2"/>
        <v>0</v>
      </c>
      <c r="Y22" s="301"/>
      <c r="Z22" s="301"/>
      <c r="AB22" s="303" t="str">
        <f t="shared" si="3"/>
        <v>GoldFSE Novosibirsk Refinery</v>
      </c>
    </row>
    <row r="23" spans="1:28" s="302" customFormat="1" ht="51">
      <c r="A23" s="249"/>
      <c r="B23" s="250" t="s">
        <v>1654</v>
      </c>
      <c r="C23" s="256" t="s">
        <v>1530</v>
      </c>
      <c r="D23" s="250" t="s">
        <v>1530</v>
      </c>
      <c r="E23" s="250" t="s">
        <v>1623</v>
      </c>
      <c r="F23" s="250" t="s">
        <v>1067</v>
      </c>
      <c r="G23" s="250" t="s">
        <v>2275</v>
      </c>
      <c r="H23" s="251">
        <v>0</v>
      </c>
      <c r="I23" s="252" t="s">
        <v>2280</v>
      </c>
      <c r="J23" s="252" t="s">
        <v>2281</v>
      </c>
      <c r="K23" s="254"/>
      <c r="L23" s="254"/>
      <c r="M23" s="254"/>
      <c r="N23" s="254"/>
      <c r="O23" s="254"/>
      <c r="P23" s="253"/>
      <c r="Q23" s="255"/>
      <c r="R23" s="250" t="str">
        <f ca="1">IF(ISERROR($V23),"",OFFSET('Smelter Look-up'!$C$4,$V23-4,0)&amp;"")</f>
        <v>Heimerle + Meule GmbH</v>
      </c>
      <c r="S23" s="264" t="str">
        <f t="shared" ca="1" si="1"/>
        <v>DE</v>
      </c>
      <c r="T23" s="264" t="str">
        <f ca="1">IF(B23="","",IF(ISERROR(MATCH($J23,SorP!$B$1:$B$6230,0)),"",INDIRECT("'SorP'!$A$"&amp;MATCH($J23,SorP!$B$1:$B$6230,0))))</f>
        <v>DE-BW</v>
      </c>
      <c r="U23" s="299"/>
      <c r="V23" s="300">
        <f>IF(C23="",NA(),MATCH($B23&amp;$C23,'Smelter Look-up'!$J:$J,0))</f>
        <v>83</v>
      </c>
      <c r="W23" s="301"/>
      <c r="X23" s="301">
        <f t="shared" si="2"/>
        <v>0</v>
      </c>
      <c r="Y23" s="301"/>
      <c r="Z23" s="301"/>
      <c r="AB23" s="303" t="str">
        <f t="shared" si="3"/>
        <v>GoldHeimerle + Meule GmbH</v>
      </c>
    </row>
    <row r="24" spans="1:28" s="302" customFormat="1" ht="63.75">
      <c r="A24" s="249"/>
      <c r="B24" s="250" t="s">
        <v>1654</v>
      </c>
      <c r="C24" s="256" t="s">
        <v>63</v>
      </c>
      <c r="D24" s="250" t="s">
        <v>63</v>
      </c>
      <c r="E24" s="250" t="s">
        <v>15303</v>
      </c>
      <c r="F24" s="250" t="s">
        <v>1068</v>
      </c>
      <c r="G24" s="250" t="s">
        <v>2275</v>
      </c>
      <c r="H24" s="251">
        <v>0</v>
      </c>
      <c r="I24" s="252" t="s">
        <v>2331</v>
      </c>
      <c r="J24" s="252" t="s">
        <v>2332</v>
      </c>
      <c r="K24" s="254"/>
      <c r="L24" s="254"/>
      <c r="M24" s="254"/>
      <c r="N24" s="254"/>
      <c r="O24" s="254"/>
      <c r="P24" s="253"/>
      <c r="Q24" s="255"/>
      <c r="R24" s="250" t="str">
        <f ca="1">IF(ISERROR($V24),"",OFFSET('Smelter Look-up'!$C$4,$V24-4,0)&amp;"")</f>
        <v>Heraeus Metals Hong Kong Ltd.</v>
      </c>
      <c r="S24" s="264" t="str">
        <f t="shared" ca="1" si="1"/>
        <v>HK</v>
      </c>
      <c r="T24" s="264" t="str">
        <f ca="1">IF(B24="","",IF(ISERROR(MATCH($J24,SorP!$B$1:$B$6230,0)),"",INDIRECT("'SorP'!$A$"&amp;MATCH($J24,SorP!$B$1:$B$6230,0))))</f>
        <v>CN-91</v>
      </c>
      <c r="U24" s="299"/>
      <c r="V24" s="300">
        <f>IF(C24="",NA(),MATCH($B24&amp;$C24,'Smelter Look-up'!$J:$J,0))</f>
        <v>87</v>
      </c>
      <c r="W24" s="301"/>
      <c r="X24" s="301">
        <f t="shared" si="2"/>
        <v>0</v>
      </c>
      <c r="Y24" s="301"/>
      <c r="Z24" s="301"/>
      <c r="AB24" s="303" t="str">
        <f t="shared" si="3"/>
        <v>GoldHeraeus Ltd. Hong Kong</v>
      </c>
    </row>
    <row r="25" spans="1:28" s="302" customFormat="1" ht="76.5">
      <c r="A25" s="249"/>
      <c r="B25" s="250" t="s">
        <v>1654</v>
      </c>
      <c r="C25" s="256" t="s">
        <v>1774</v>
      </c>
      <c r="D25" s="250" t="s">
        <v>1774</v>
      </c>
      <c r="E25" s="250" t="s">
        <v>1623</v>
      </c>
      <c r="F25" s="250" t="s">
        <v>1069</v>
      </c>
      <c r="G25" s="250" t="s">
        <v>2275</v>
      </c>
      <c r="H25" s="251">
        <v>0</v>
      </c>
      <c r="I25" s="252" t="s">
        <v>2333</v>
      </c>
      <c r="J25" s="252" t="s">
        <v>15471</v>
      </c>
      <c r="K25" s="254"/>
      <c r="L25" s="254"/>
      <c r="M25" s="254"/>
      <c r="N25" s="254"/>
      <c r="O25" s="254"/>
      <c r="P25" s="253"/>
      <c r="Q25" s="255"/>
      <c r="R25" s="250" t="str">
        <f ca="1">IF(ISERROR($V25),"",OFFSET('Smelter Look-up'!$C$4,$V25-4,0)&amp;"")</f>
        <v>Heraeus Precious Metals GmbH &amp; Co. KG</v>
      </c>
      <c r="S25" s="264" t="str">
        <f t="shared" ca="1" si="1"/>
        <v>DE</v>
      </c>
      <c r="T25" s="264" t="str">
        <f ca="1">IF(B25="","",IF(ISERROR(MATCH($J25,SorP!$B$1:$B$6230,0)),"",INDIRECT("'SorP'!$A$"&amp;MATCH($J25,SorP!$B$1:$B$6230,0))))</f>
        <v/>
      </c>
      <c r="U25" s="299"/>
      <c r="V25" s="300">
        <f>IF(C25="",NA(),MATCH($B25&amp;$C25,'Smelter Look-up'!$J:$J,0))</f>
        <v>89</v>
      </c>
      <c r="W25" s="301"/>
      <c r="X25" s="301">
        <f t="shared" si="2"/>
        <v>0</v>
      </c>
      <c r="Y25" s="301"/>
      <c r="Z25" s="301"/>
      <c r="AB25" s="303" t="str">
        <f t="shared" si="3"/>
        <v>GoldHeraeus Precious Metals GmbH &amp; Co. KG</v>
      </c>
    </row>
    <row r="26" spans="1:28" s="302" customFormat="1" ht="165.75">
      <c r="A26" s="249"/>
      <c r="B26" s="250" t="s">
        <v>1654</v>
      </c>
      <c r="C26" s="256" t="s">
        <v>15472</v>
      </c>
      <c r="D26" s="250" t="s">
        <v>15472</v>
      </c>
      <c r="E26" s="250" t="s">
        <v>1621</v>
      </c>
      <c r="F26" s="250" t="s">
        <v>1072</v>
      </c>
      <c r="G26" s="250" t="s">
        <v>2275</v>
      </c>
      <c r="H26" s="251" t="s">
        <v>15459</v>
      </c>
      <c r="I26" s="252" t="s">
        <v>15459</v>
      </c>
      <c r="J26" s="252" t="s">
        <v>15459</v>
      </c>
      <c r="K26" s="254"/>
      <c r="L26" s="254"/>
      <c r="M26" s="254"/>
      <c r="N26" s="254"/>
      <c r="O26" s="254"/>
      <c r="P26" s="253"/>
      <c r="Q26" s="255"/>
      <c r="R26" s="250" t="str">
        <f ca="1">IF(ISERROR($V26),"",OFFSET('Smelter Look-up'!$C$4,$V26-4,0)&amp;"")</f>
        <v/>
      </c>
      <c r="S26" s="264" t="str">
        <f t="shared" ca="1" si="1"/>
        <v>CN</v>
      </c>
      <c r="T26" s="264" t="str">
        <f ca="1">IF(B26="","",IF(ISERROR(MATCH($J26,SorP!$B$1:$B$6230,0)),"",INDIRECT("'SorP'!$A$"&amp;MATCH($J26,SorP!$B$1:$B$6230,0))))</f>
        <v/>
      </c>
      <c r="U26" s="299"/>
      <c r="V26" s="300" t="e">
        <f>IF(C26="",NA(),MATCH($B26&amp;$C26,'Smelter Look-up'!$J:$J,0))</f>
        <v>#N/A</v>
      </c>
      <c r="W26" s="301"/>
      <c r="X26" s="301">
        <f t="shared" si="2"/>
        <v>0</v>
      </c>
      <c r="Y26" s="301"/>
      <c r="Z26" s="301"/>
      <c r="AB26" s="303" t="str">
        <f t="shared" si="3"/>
        <v>GoldInner Mongolia Qiankun Gold and Silver Refinery Share Company Limited</v>
      </c>
    </row>
    <row r="27" spans="1:28" s="302" customFormat="1" ht="76.5">
      <c r="A27" s="249"/>
      <c r="B27" s="250" t="s">
        <v>1654</v>
      </c>
      <c r="C27" s="256" t="s">
        <v>1775</v>
      </c>
      <c r="D27" s="250" t="s">
        <v>1775</v>
      </c>
      <c r="E27" s="250" t="s">
        <v>1630</v>
      </c>
      <c r="F27" s="250" t="s">
        <v>1073</v>
      </c>
      <c r="G27" s="250" t="s">
        <v>2275</v>
      </c>
      <c r="H27" s="251">
        <v>0</v>
      </c>
      <c r="I27" s="252" t="s">
        <v>2338</v>
      </c>
      <c r="J27" s="252" t="s">
        <v>2320</v>
      </c>
      <c r="K27" s="254"/>
      <c r="L27" s="254"/>
      <c r="M27" s="254"/>
      <c r="N27" s="254"/>
      <c r="O27" s="254"/>
      <c r="P27" s="253"/>
      <c r="Q27" s="255"/>
      <c r="R27" s="250" t="str">
        <f ca="1">IF(ISERROR($V27),"",OFFSET('Smelter Look-up'!$C$4,$V27-4,0)&amp;"")</f>
        <v>Ishifuku Metal Industry Co., Ltd.</v>
      </c>
      <c r="S27" s="264" t="str">
        <f t="shared" ca="1" si="1"/>
        <v>JP</v>
      </c>
      <c r="T27" s="264" t="str">
        <f ca="1">IF(B27="","",IF(ISERROR(MATCH($J27,SorP!$B$1:$B$6230,0)),"",INDIRECT("'SorP'!$A$"&amp;MATCH($J27,SorP!$B$1:$B$6230,0))))</f>
        <v>JP-11</v>
      </c>
      <c r="U27" s="299"/>
      <c r="V27" s="300">
        <f>IF(C27="",NA(),MATCH($B27&amp;$C27,'Smelter Look-up'!$J:$J,0))</f>
        <v>95</v>
      </c>
      <c r="W27" s="301"/>
      <c r="X27" s="301">
        <f t="shared" si="2"/>
        <v>0</v>
      </c>
      <c r="Y27" s="301"/>
      <c r="Z27" s="301"/>
      <c r="AB27" s="303" t="str">
        <f t="shared" si="3"/>
        <v>GoldIshifuku Metal Industry Co., Ltd.</v>
      </c>
    </row>
    <row r="28" spans="1:28" s="302" customFormat="1" ht="51">
      <c r="A28" s="249"/>
      <c r="B28" s="250" t="s">
        <v>1654</v>
      </c>
      <c r="C28" s="256" t="s">
        <v>1782</v>
      </c>
      <c r="D28" s="250" t="s">
        <v>1782</v>
      </c>
      <c r="E28" s="250" t="s">
        <v>1347</v>
      </c>
      <c r="F28" s="250" t="s">
        <v>1074</v>
      </c>
      <c r="G28" s="250" t="s">
        <v>2275</v>
      </c>
      <c r="H28" s="251">
        <v>0</v>
      </c>
      <c r="I28" s="252" t="s">
        <v>2339</v>
      </c>
      <c r="J28" s="252" t="s">
        <v>2293</v>
      </c>
      <c r="K28" s="254"/>
      <c r="L28" s="254"/>
      <c r="M28" s="254"/>
      <c r="N28" s="254"/>
      <c r="O28" s="254"/>
      <c r="P28" s="253"/>
      <c r="Q28" s="255"/>
      <c r="R28" s="250" t="str">
        <f ca="1">IF(ISERROR($V28),"",OFFSET('Smelter Look-up'!$C$4,$V28-4,0)&amp;"")</f>
        <v>Istanbul Gold Refinery</v>
      </c>
      <c r="S28" s="264" t="str">
        <f t="shared" ca="1" si="1"/>
        <v>TR</v>
      </c>
      <c r="T28" s="264" t="str">
        <f ca="1">IF(B28="","",IF(ISERROR(MATCH($J28,SorP!$B$1:$B$6230,0)),"",INDIRECT("'SorP'!$A$"&amp;MATCH($J28,SorP!$B$1:$B$6230,0))))</f>
        <v/>
      </c>
      <c r="U28" s="299"/>
      <c r="V28" s="300">
        <f>IF(C28="",NA(),MATCH($B28&amp;$C28,'Smelter Look-up'!$J:$J,0))</f>
        <v>96</v>
      </c>
      <c r="W28" s="301"/>
      <c r="X28" s="301">
        <f t="shared" si="2"/>
        <v>0</v>
      </c>
      <c r="Y28" s="301"/>
      <c r="Z28" s="301"/>
      <c r="AB28" s="303" t="str">
        <f t="shared" si="3"/>
        <v>GoldIstanbul Gold Refinery</v>
      </c>
    </row>
    <row r="29" spans="1:28" s="302" customFormat="1" ht="25.5">
      <c r="A29" s="249"/>
      <c r="B29" s="250" t="s">
        <v>1654</v>
      </c>
      <c r="C29" s="256" t="s">
        <v>1368</v>
      </c>
      <c r="D29" s="250" t="s">
        <v>1368</v>
      </c>
      <c r="E29" s="250" t="s">
        <v>1630</v>
      </c>
      <c r="F29" s="250" t="s">
        <v>1075</v>
      </c>
      <c r="G29" s="250" t="s">
        <v>2275</v>
      </c>
      <c r="H29" s="251">
        <v>0</v>
      </c>
      <c r="I29" s="252" t="s">
        <v>2340</v>
      </c>
      <c r="J29" s="252" t="s">
        <v>15473</v>
      </c>
      <c r="K29" s="254"/>
      <c r="L29" s="254"/>
      <c r="M29" s="254"/>
      <c r="N29" s="254"/>
      <c r="O29" s="254"/>
      <c r="P29" s="253"/>
      <c r="Q29" s="255"/>
      <c r="R29" s="250" t="str">
        <f ca="1">IF(ISERROR($V29),"",OFFSET('Smelter Look-up'!$C$4,$V29-4,0)&amp;"")</f>
        <v>Japan Mint</v>
      </c>
      <c r="S29" s="264" t="str">
        <f t="shared" ca="1" si="1"/>
        <v>JP</v>
      </c>
      <c r="T29" s="264" t="str">
        <f ca="1">IF(B29="","",IF(ISERROR(MATCH($J29,SorP!$B$1:$B$6230,0)),"",INDIRECT("'SorP'!$A$"&amp;MATCH($J29,SorP!$B$1:$B$6230,0))))</f>
        <v/>
      </c>
      <c r="U29" s="299"/>
      <c r="V29" s="300">
        <f>IF(C29="",NA(),MATCH($B29&amp;$C29,'Smelter Look-up'!$J:$J,0))</f>
        <v>98</v>
      </c>
      <c r="W29" s="301"/>
      <c r="X29" s="301">
        <f t="shared" si="2"/>
        <v>0</v>
      </c>
      <c r="Y29" s="301"/>
      <c r="Z29" s="301"/>
      <c r="AB29" s="303" t="str">
        <f t="shared" si="3"/>
        <v>GoldJapan Mint</v>
      </c>
    </row>
    <row r="30" spans="1:28" s="302" customFormat="1" ht="76.5">
      <c r="A30" s="249"/>
      <c r="B30" s="250" t="s">
        <v>1654</v>
      </c>
      <c r="C30" s="256" t="s">
        <v>15474</v>
      </c>
      <c r="D30" s="250" t="s">
        <v>15474</v>
      </c>
      <c r="E30" s="250" t="s">
        <v>1621</v>
      </c>
      <c r="F30" s="250" t="s">
        <v>1076</v>
      </c>
      <c r="G30" s="250" t="s">
        <v>2275</v>
      </c>
      <c r="H30" s="251" t="s">
        <v>15459</v>
      </c>
      <c r="I30" s="252" t="s">
        <v>15459</v>
      </c>
      <c r="J30" s="252" t="s">
        <v>15459</v>
      </c>
      <c r="K30" s="254"/>
      <c r="L30" s="254"/>
      <c r="M30" s="254"/>
      <c r="N30" s="254"/>
      <c r="O30" s="254"/>
      <c r="P30" s="253"/>
      <c r="Q30" s="255"/>
      <c r="R30" s="250" t="str">
        <f ca="1">IF(ISERROR($V30),"",OFFSET('Smelter Look-up'!$C$4,$V30-4,0)&amp;"")</f>
        <v/>
      </c>
      <c r="S30" s="264" t="str">
        <f t="shared" ca="1" si="1"/>
        <v>CN</v>
      </c>
      <c r="T30" s="264" t="str">
        <f ca="1">IF(B30="","",IF(ISERROR(MATCH($J30,SorP!$B$1:$B$6230,0)),"",INDIRECT("'SorP'!$A$"&amp;MATCH($J30,SorP!$B$1:$B$6230,0))))</f>
        <v/>
      </c>
      <c r="U30" s="299"/>
      <c r="V30" s="300" t="e">
        <f>IF(C30="",NA(),MATCH($B30&amp;$C30,'Smelter Look-up'!$J:$J,0))</f>
        <v>#N/A</v>
      </c>
      <c r="W30" s="301"/>
      <c r="X30" s="301">
        <f t="shared" si="2"/>
        <v>0</v>
      </c>
      <c r="Y30" s="301"/>
      <c r="Z30" s="301"/>
      <c r="AB30" s="303" t="str">
        <f t="shared" si="3"/>
        <v>GoldJiangxi Copper Company Limited</v>
      </c>
    </row>
    <row r="31" spans="1:28" s="302" customFormat="1" ht="51">
      <c r="A31" s="249"/>
      <c r="B31" s="250" t="s">
        <v>1654</v>
      </c>
      <c r="C31" s="256" t="s">
        <v>15475</v>
      </c>
      <c r="D31" s="250" t="s">
        <v>15475</v>
      </c>
      <c r="E31" s="250" t="s">
        <v>15476</v>
      </c>
      <c r="F31" s="250" t="s">
        <v>1077</v>
      </c>
      <c r="G31" s="250" t="s">
        <v>2275</v>
      </c>
      <c r="H31" s="251" t="s">
        <v>15459</v>
      </c>
      <c r="I31" s="252" t="s">
        <v>15459</v>
      </c>
      <c r="J31" s="252" t="s">
        <v>15459</v>
      </c>
      <c r="K31" s="254"/>
      <c r="L31" s="254"/>
      <c r="M31" s="254"/>
      <c r="N31" s="254"/>
      <c r="O31" s="254"/>
      <c r="P31" s="253"/>
      <c r="Q31" s="255"/>
      <c r="R31" s="250" t="str">
        <f ca="1">IF(ISERROR($V31),"",OFFSET('Smelter Look-up'!$C$4,$V31-4,0)&amp;"")</f>
        <v/>
      </c>
      <c r="S31" s="264" t="str">
        <f t="shared" ca="1" si="1"/>
        <v>Unknown</v>
      </c>
      <c r="T31" s="264" t="str">
        <f ca="1">IF(B31="","",IF(ISERROR(MATCH($J31,SorP!$B$1:$B$6230,0)),"",INDIRECT("'SorP'!$A$"&amp;MATCH($J31,SorP!$B$1:$B$6230,0))))</f>
        <v/>
      </c>
      <c r="U31" s="299"/>
      <c r="V31" s="300" t="e">
        <f>IF(C31="",NA(),MATCH($B31&amp;$C31,'Smelter Look-up'!$J:$J,0))</f>
        <v>#N/A</v>
      </c>
      <c r="W31" s="301"/>
      <c r="X31" s="301">
        <f t="shared" si="2"/>
        <v>0</v>
      </c>
      <c r="Y31" s="301"/>
      <c r="Z31" s="301"/>
      <c r="AB31" s="303" t="str">
        <f t="shared" si="3"/>
        <v>GoldJohnson Matthey Inc</v>
      </c>
    </row>
    <row r="32" spans="1:28" s="302" customFormat="1" ht="51">
      <c r="A32" s="249"/>
      <c r="B32" s="250" t="s">
        <v>1654</v>
      </c>
      <c r="C32" s="256" t="s">
        <v>15477</v>
      </c>
      <c r="D32" s="250" t="s">
        <v>15477</v>
      </c>
      <c r="E32" s="250" t="s">
        <v>1618</v>
      </c>
      <c r="F32" s="250" t="s">
        <v>1078</v>
      </c>
      <c r="G32" s="250" t="s">
        <v>2275</v>
      </c>
      <c r="H32" s="251" t="s">
        <v>15459</v>
      </c>
      <c r="I32" s="252" t="s">
        <v>15459</v>
      </c>
      <c r="J32" s="252" t="s">
        <v>15459</v>
      </c>
      <c r="K32" s="254"/>
      <c r="L32" s="254"/>
      <c r="M32" s="254"/>
      <c r="N32" s="254"/>
      <c r="O32" s="254"/>
      <c r="P32" s="253"/>
      <c r="Q32" s="255"/>
      <c r="R32" s="250" t="str">
        <f ca="1">IF(ISERROR($V32),"",OFFSET('Smelter Look-up'!$C$4,$V32-4,0)&amp;"")</f>
        <v/>
      </c>
      <c r="S32" s="264" t="str">
        <f t="shared" ca="1" si="1"/>
        <v>CA</v>
      </c>
      <c r="T32" s="264" t="str">
        <f ca="1">IF(B32="","",IF(ISERROR(MATCH($J32,SorP!$B$1:$B$6230,0)),"",INDIRECT("'SorP'!$A$"&amp;MATCH($J32,SorP!$B$1:$B$6230,0))))</f>
        <v/>
      </c>
      <c r="U32" s="299"/>
      <c r="V32" s="300" t="e">
        <f>IF(C32="",NA(),MATCH($B32&amp;$C32,'Smelter Look-up'!$J:$J,0))</f>
        <v>#N/A</v>
      </c>
      <c r="W32" s="301"/>
      <c r="X32" s="301">
        <f t="shared" si="2"/>
        <v>0</v>
      </c>
      <c r="Y32" s="301"/>
      <c r="Z32" s="301"/>
      <c r="AB32" s="303" t="str">
        <f t="shared" si="3"/>
        <v>GoldJohnson Matthey Ltd</v>
      </c>
    </row>
    <row r="33" spans="1:28" s="302" customFormat="1" ht="102">
      <c r="A33" s="249"/>
      <c r="B33" s="250" t="s">
        <v>1654</v>
      </c>
      <c r="C33" s="256" t="s">
        <v>1369</v>
      </c>
      <c r="D33" s="250" t="s">
        <v>1369</v>
      </c>
      <c r="E33" s="250" t="s">
        <v>1341</v>
      </c>
      <c r="F33" s="250" t="s">
        <v>1079</v>
      </c>
      <c r="G33" s="250" t="s">
        <v>2275</v>
      </c>
      <c r="H33" s="251">
        <v>0</v>
      </c>
      <c r="I33" s="252" t="s">
        <v>2349</v>
      </c>
      <c r="J33" s="252" t="s">
        <v>15478</v>
      </c>
      <c r="K33" s="254"/>
      <c r="L33" s="254"/>
      <c r="M33" s="254"/>
      <c r="N33" s="254"/>
      <c r="O33" s="254"/>
      <c r="P33" s="253"/>
      <c r="Q33" s="255"/>
      <c r="R33" s="250" t="str">
        <f ca="1">IF(ISERROR($V33),"",OFFSET('Smelter Look-up'!$C$4,$V33-4,0)&amp;"")</f>
        <v>JSC Ekaterinburg Non-Ferrous Metal Processing Plant</v>
      </c>
      <c r="S33" s="264" t="str">
        <f t="shared" ca="1" si="1"/>
        <v>RU</v>
      </c>
      <c r="T33" s="264" t="str">
        <f ca="1">IF(B33="","",IF(ISERROR(MATCH($J33,SorP!$B$1:$B$6230,0)),"",INDIRECT("'SorP'!$A$"&amp;MATCH($J33,SorP!$B$1:$B$6230,0))))</f>
        <v/>
      </c>
      <c r="U33" s="299"/>
      <c r="V33" s="300">
        <f>IF(C33="",NA(),MATCH($B33&amp;$C33,'Smelter Look-up'!$J:$J,0))</f>
        <v>105</v>
      </c>
      <c r="W33" s="301"/>
      <c r="X33" s="301">
        <f t="shared" si="2"/>
        <v>0</v>
      </c>
      <c r="Y33" s="301"/>
      <c r="Z33" s="301"/>
      <c r="AB33" s="303" t="str">
        <f t="shared" si="3"/>
        <v>GoldJSC Ekaterinburg Non-Ferrous Metal Processing Plant</v>
      </c>
    </row>
    <row r="34" spans="1:28" s="302" customFormat="1" ht="38.25">
      <c r="A34" s="249"/>
      <c r="B34" s="250" t="s">
        <v>1654</v>
      </c>
      <c r="C34" s="256" t="s">
        <v>15479</v>
      </c>
      <c r="D34" s="250" t="s">
        <v>2005</v>
      </c>
      <c r="E34" s="250" t="s">
        <v>1341</v>
      </c>
      <c r="F34" s="250" t="s">
        <v>1080</v>
      </c>
      <c r="G34" s="250" t="s">
        <v>2275</v>
      </c>
      <c r="H34" s="251" t="s">
        <v>15459</v>
      </c>
      <c r="I34" s="252" t="s">
        <v>15459</v>
      </c>
      <c r="J34" s="252" t="s">
        <v>15459</v>
      </c>
      <c r="K34" s="254"/>
      <c r="L34" s="254"/>
      <c r="M34" s="254"/>
      <c r="N34" s="254"/>
      <c r="O34" s="254"/>
      <c r="P34" s="253"/>
      <c r="Q34" s="255"/>
      <c r="R34" s="250" t="str">
        <f ca="1">IF(ISERROR($V34),"",OFFSET('Smelter Look-up'!$C$4,$V34-4,0)&amp;"")</f>
        <v/>
      </c>
      <c r="S34" s="264" t="str">
        <f t="shared" ca="1" si="1"/>
        <v>RU</v>
      </c>
      <c r="T34" s="264" t="str">
        <f ca="1">IF(B34="","",IF(ISERROR(MATCH($J34,SorP!$B$1:$B$6230,0)),"",INDIRECT("'SorP'!$A$"&amp;MATCH($J34,SorP!$B$1:$B$6230,0))))</f>
        <v/>
      </c>
      <c r="U34" s="299"/>
      <c r="V34" s="300" t="e">
        <f>IF(C34="",NA(),MATCH($B34&amp;$C34,'Smelter Look-up'!$J:$J,0))</f>
        <v>#N/A</v>
      </c>
      <c r="W34" s="301"/>
      <c r="X34" s="301">
        <f t="shared" si="2"/>
        <v>0</v>
      </c>
      <c r="Y34" s="301"/>
      <c r="Z34" s="301"/>
      <c r="AB34" s="303" t="str">
        <f t="shared" si="3"/>
        <v>GoldJSC Uralectromed</v>
      </c>
    </row>
    <row r="35" spans="1:28" s="302" customFormat="1" ht="76.5">
      <c r="A35" s="249"/>
      <c r="B35" s="250" t="s">
        <v>1654</v>
      </c>
      <c r="C35" s="256" t="s">
        <v>64</v>
      </c>
      <c r="D35" s="250" t="s">
        <v>64</v>
      </c>
      <c r="E35" s="250" t="s">
        <v>1630</v>
      </c>
      <c r="F35" s="250" t="s">
        <v>1081</v>
      </c>
      <c r="G35" s="250" t="s">
        <v>2275</v>
      </c>
      <c r="H35" s="251">
        <v>0</v>
      </c>
      <c r="I35" s="252" t="s">
        <v>3716</v>
      </c>
      <c r="J35" s="252" t="s">
        <v>3716</v>
      </c>
      <c r="K35" s="254"/>
      <c r="L35" s="254"/>
      <c r="M35" s="254"/>
      <c r="N35" s="254"/>
      <c r="O35" s="254"/>
      <c r="P35" s="253"/>
      <c r="Q35" s="255"/>
      <c r="R35" s="250" t="str">
        <f ca="1">IF(ISERROR($V35),"",OFFSET('Smelter Look-up'!$C$4,$V35-4,0)&amp;"")</f>
        <v>JX Nippon Mining &amp; Metals Co., Ltd.</v>
      </c>
      <c r="S35" s="264" t="str">
        <f t="shared" ca="1" si="1"/>
        <v>JP</v>
      </c>
      <c r="T35" s="264" t="str">
        <f ca="1">IF(B35="","",IF(ISERROR(MATCH($J35,SorP!$B$1:$B$6230,0)),"",INDIRECT("'SorP'!$A$"&amp;MATCH($J35,SorP!$B$1:$B$6230,0))))</f>
        <v/>
      </c>
      <c r="U35" s="299"/>
      <c r="V35" s="300">
        <f>IF(C35="",NA(),MATCH($B35&amp;$C35,'Smelter Look-up'!$J:$J,0))</f>
        <v>107</v>
      </c>
      <c r="W35" s="301"/>
      <c r="X35" s="301">
        <f t="shared" si="2"/>
        <v>0</v>
      </c>
      <c r="Y35" s="301"/>
      <c r="Z35" s="301"/>
      <c r="AB35" s="303" t="str">
        <f t="shared" si="3"/>
        <v>GoldJX Nippon Mining &amp; Metals Co., Ltd.</v>
      </c>
    </row>
    <row r="36" spans="1:28" s="302" customFormat="1" ht="25.5">
      <c r="A36" s="249"/>
      <c r="B36" s="250" t="s">
        <v>1654</v>
      </c>
      <c r="C36" s="256" t="s">
        <v>15480</v>
      </c>
      <c r="D36" s="250" t="s">
        <v>15480</v>
      </c>
      <c r="E36" s="250" t="s">
        <v>1631</v>
      </c>
      <c r="F36" s="250" t="s">
        <v>1082</v>
      </c>
      <c r="G36" s="250" t="s">
        <v>2275</v>
      </c>
      <c r="H36" s="251" t="s">
        <v>15459</v>
      </c>
      <c r="I36" s="252" t="s">
        <v>15459</v>
      </c>
      <c r="J36" s="252" t="s">
        <v>15459</v>
      </c>
      <c r="K36" s="254"/>
      <c r="L36" s="254"/>
      <c r="M36" s="254"/>
      <c r="N36" s="254"/>
      <c r="O36" s="254"/>
      <c r="P36" s="253"/>
      <c r="Q36" s="255"/>
      <c r="R36" s="250" t="str">
        <f ca="1">IF(ISERROR($V36),"",OFFSET('Smelter Look-up'!$C$4,$V36-4,0)&amp;"")</f>
        <v/>
      </c>
      <c r="S36" s="264" t="str">
        <f t="shared" ca="1" si="1"/>
        <v>KZ</v>
      </c>
      <c r="T36" s="264" t="str">
        <f ca="1">IF(B36="","",IF(ISERROR(MATCH($J36,SorP!$B$1:$B$6230,0)),"",INDIRECT("'SorP'!$A$"&amp;MATCH($J36,SorP!$B$1:$B$6230,0))))</f>
        <v/>
      </c>
      <c r="U36" s="299"/>
      <c r="V36" s="300" t="e">
        <f>IF(C36="",NA(),MATCH($B36&amp;$C36,'Smelter Look-up'!$J:$J,0))</f>
        <v>#N/A</v>
      </c>
      <c r="W36" s="301"/>
      <c r="X36" s="301">
        <f t="shared" si="2"/>
        <v>0</v>
      </c>
      <c r="Y36" s="301"/>
      <c r="Z36" s="301"/>
      <c r="AB36" s="303" t="str">
        <f t="shared" si="3"/>
        <v>GoldKazzinc Ltd</v>
      </c>
    </row>
    <row r="37" spans="1:28" s="302" customFormat="1" ht="63.75">
      <c r="A37" s="249"/>
      <c r="B37" s="250" t="s">
        <v>1654</v>
      </c>
      <c r="C37" s="256" t="s">
        <v>1083</v>
      </c>
      <c r="D37" s="250" t="s">
        <v>1083</v>
      </c>
      <c r="E37" s="250" t="s">
        <v>15476</v>
      </c>
      <c r="F37" s="250" t="s">
        <v>1084</v>
      </c>
      <c r="G37" s="250" t="s">
        <v>2275</v>
      </c>
      <c r="H37" s="251">
        <v>0</v>
      </c>
      <c r="I37" s="252" t="s">
        <v>2352</v>
      </c>
      <c r="J37" s="252" t="s">
        <v>2345</v>
      </c>
      <c r="K37" s="254"/>
      <c r="L37" s="254"/>
      <c r="M37" s="254"/>
      <c r="N37" s="254"/>
      <c r="O37" s="254"/>
      <c r="P37" s="253"/>
      <c r="Q37" s="255"/>
      <c r="R37" s="250" t="str">
        <f ca="1">IF(ISERROR($V37),"",OFFSET('Smelter Look-up'!$C$4,$V37-4,0)&amp;"")</f>
        <v>Kennecott Utah Copper LLC</v>
      </c>
      <c r="S37" s="264" t="str">
        <f t="shared" ca="1" si="1"/>
        <v>Unknown</v>
      </c>
      <c r="T37" s="264" t="str">
        <f ca="1">IF(B37="","",IF(ISERROR(MATCH($J37,SorP!$B$1:$B$6230,0)),"",INDIRECT("'SorP'!$A$"&amp;MATCH($J37,SorP!$B$1:$B$6230,0))))</f>
        <v>US-UT</v>
      </c>
      <c r="U37" s="299"/>
      <c r="V37" s="300">
        <f>IF(C37="",NA(),MATCH($B37&amp;$C37,'Smelter Look-up'!$J:$J,0))</f>
        <v>111</v>
      </c>
      <c r="W37" s="301"/>
      <c r="X37" s="301">
        <f t="shared" si="2"/>
        <v>0</v>
      </c>
      <c r="Y37" s="301"/>
      <c r="Z37" s="301"/>
      <c r="AB37" s="303" t="str">
        <f t="shared" si="3"/>
        <v>GoldKennecott Utah Copper LLC</v>
      </c>
    </row>
    <row r="38" spans="1:28" s="302" customFormat="1" ht="63.75">
      <c r="A38" s="249"/>
      <c r="B38" s="250" t="s">
        <v>1654</v>
      </c>
      <c r="C38" s="256" t="s">
        <v>15481</v>
      </c>
      <c r="D38" s="250" t="s">
        <v>15481</v>
      </c>
      <c r="E38" s="250" t="s">
        <v>1630</v>
      </c>
      <c r="F38" s="250" t="s">
        <v>1085</v>
      </c>
      <c r="G38" s="250" t="s">
        <v>2275</v>
      </c>
      <c r="H38" s="251" t="s">
        <v>15459</v>
      </c>
      <c r="I38" s="252" t="s">
        <v>15459</v>
      </c>
      <c r="J38" s="252" t="s">
        <v>15459</v>
      </c>
      <c r="K38" s="254"/>
      <c r="L38" s="254"/>
      <c r="M38" s="254"/>
      <c r="N38" s="254"/>
      <c r="O38" s="254"/>
      <c r="P38" s="253"/>
      <c r="Q38" s="255"/>
      <c r="R38" s="250" t="str">
        <f ca="1">IF(ISERROR($V38),"",OFFSET('Smelter Look-up'!$C$4,$V38-4,0)&amp;"")</f>
        <v/>
      </c>
      <c r="S38" s="264" t="str">
        <f t="shared" ca="1" si="1"/>
        <v>JP</v>
      </c>
      <c r="T38" s="264" t="str">
        <f ca="1">IF(B38="","",IF(ISERROR(MATCH($J38,SorP!$B$1:$B$6230,0)),"",INDIRECT("'SorP'!$A$"&amp;MATCH($J38,SorP!$B$1:$B$6230,0))))</f>
        <v/>
      </c>
      <c r="U38" s="299"/>
      <c r="V38" s="300" t="e">
        <f>IF(C38="",NA(),MATCH($B38&amp;$C38,'Smelter Look-up'!$J:$J,0))</f>
        <v>#N/A</v>
      </c>
      <c r="W38" s="301"/>
      <c r="X38" s="301">
        <f t="shared" si="2"/>
        <v>0</v>
      </c>
      <c r="Y38" s="301"/>
      <c r="Z38" s="301"/>
      <c r="AB38" s="303" t="str">
        <f t="shared" si="3"/>
        <v>GoldKojima Chemicals Co., Ltd</v>
      </c>
    </row>
    <row r="39" spans="1:28" s="302" customFormat="1" ht="51">
      <c r="A39" s="249"/>
      <c r="B39" s="250" t="s">
        <v>1654</v>
      </c>
      <c r="C39" s="256" t="s">
        <v>15482</v>
      </c>
      <c r="D39" s="250" t="s">
        <v>15482</v>
      </c>
      <c r="E39" s="250" t="s">
        <v>1633</v>
      </c>
      <c r="F39" s="250" t="s">
        <v>15483</v>
      </c>
      <c r="G39" s="250" t="s">
        <v>2275</v>
      </c>
      <c r="H39" s="251" t="s">
        <v>15459</v>
      </c>
      <c r="I39" s="252" t="s">
        <v>15459</v>
      </c>
      <c r="J39" s="252" t="s">
        <v>15459</v>
      </c>
      <c r="K39" s="254"/>
      <c r="L39" s="254"/>
      <c r="M39" s="254"/>
      <c r="N39" s="254"/>
      <c r="O39" s="254"/>
      <c r="P39" s="253"/>
      <c r="Q39" s="255"/>
      <c r="R39" s="250" t="str">
        <f ca="1">IF(ISERROR($V39),"",OFFSET('Smelter Look-up'!$C$4,$V39-4,0)&amp;"")</f>
        <v/>
      </c>
      <c r="S39" s="264" t="str">
        <f t="shared" ca="1" si="1"/>
        <v>KR</v>
      </c>
      <c r="T39" s="264" t="str">
        <f ca="1">IF(B39="","",IF(ISERROR(MATCH($J39,SorP!$B$1:$B$6230,0)),"",INDIRECT("'SorP'!$A$"&amp;MATCH($J39,SorP!$B$1:$B$6230,0))))</f>
        <v/>
      </c>
      <c r="U39" s="299"/>
      <c r="V39" s="300" t="e">
        <f>IF(C39="",NA(),MATCH($B39&amp;$C39,'Smelter Look-up'!$J:$J,0))</f>
        <v>#N/A</v>
      </c>
      <c r="W39" s="301"/>
      <c r="X39" s="301">
        <f t="shared" si="2"/>
        <v>0</v>
      </c>
      <c r="Y39" s="301"/>
      <c r="Z39" s="301"/>
      <c r="AB39" s="303" t="str">
        <f t="shared" si="3"/>
        <v>GoldKorea Metal Co. Ltd</v>
      </c>
    </row>
    <row r="40" spans="1:28" s="302" customFormat="1" ht="38.25">
      <c r="A40" s="249"/>
      <c r="B40" s="250" t="s">
        <v>1654</v>
      </c>
      <c r="C40" s="256" t="s">
        <v>1293</v>
      </c>
      <c r="D40" s="250" t="s">
        <v>1293</v>
      </c>
      <c r="E40" s="250" t="s">
        <v>1632</v>
      </c>
      <c r="F40" s="250" t="s">
        <v>1086</v>
      </c>
      <c r="G40" s="250" t="s">
        <v>2275</v>
      </c>
      <c r="H40" s="251">
        <v>0</v>
      </c>
      <c r="I40" s="252" t="s">
        <v>2355</v>
      </c>
      <c r="J40" s="252" t="s">
        <v>15484</v>
      </c>
      <c r="K40" s="254"/>
      <c r="L40" s="254"/>
      <c r="M40" s="254"/>
      <c r="N40" s="254"/>
      <c r="O40" s="254"/>
      <c r="P40" s="253"/>
      <c r="Q40" s="255"/>
      <c r="R40" s="250" t="str">
        <f ca="1">IF(ISERROR($V40),"",OFFSET('Smelter Look-up'!$C$4,$V40-4,0)&amp;"")</f>
        <v>Kyrgyzaltyn JSC</v>
      </c>
      <c r="S40" s="264" t="str">
        <f t="shared" ca="1" si="1"/>
        <v>KG</v>
      </c>
      <c r="T40" s="264" t="str">
        <f ca="1">IF(B40="","",IF(ISERROR(MATCH($J40,SorP!$B$1:$B$6230,0)),"",INDIRECT("'SorP'!$A$"&amp;MATCH($J40,SorP!$B$1:$B$6230,0))))</f>
        <v/>
      </c>
      <c r="U40" s="299"/>
      <c r="V40" s="300">
        <f>IF(C40="",NA(),MATCH($B40&amp;$C40,'Smelter Look-up'!$J:$J,0))</f>
        <v>120</v>
      </c>
      <c r="W40" s="301"/>
      <c r="X40" s="301">
        <f t="shared" si="2"/>
        <v>0</v>
      </c>
      <c r="Y40" s="301"/>
      <c r="Z40" s="301"/>
      <c r="AB40" s="303" t="str">
        <f t="shared" si="3"/>
        <v>GoldKyrgyzaltyn JSC</v>
      </c>
    </row>
    <row r="41" spans="1:28" s="302" customFormat="1" ht="51">
      <c r="A41" s="249"/>
      <c r="B41" s="250" t="s">
        <v>1654</v>
      </c>
      <c r="C41" s="256" t="s">
        <v>65</v>
      </c>
      <c r="D41" s="250" t="s">
        <v>65</v>
      </c>
      <c r="E41" s="250" t="s">
        <v>1633</v>
      </c>
      <c r="F41" s="250" t="s">
        <v>1089</v>
      </c>
      <c r="G41" s="250" t="s">
        <v>2275</v>
      </c>
      <c r="H41" s="251">
        <v>0</v>
      </c>
      <c r="I41" s="252" t="s">
        <v>2359</v>
      </c>
      <c r="J41" s="252" t="s">
        <v>15485</v>
      </c>
      <c r="K41" s="254"/>
      <c r="L41" s="254"/>
      <c r="M41" s="254"/>
      <c r="N41" s="254"/>
      <c r="O41" s="254"/>
      <c r="P41" s="253"/>
      <c r="Q41" s="255"/>
      <c r="R41" s="250" t="str">
        <f ca="1">IF(ISERROR($V41),"",OFFSET('Smelter Look-up'!$C$4,$V41-4,0)&amp;"")</f>
        <v>LS-NIKKO Copper Inc.</v>
      </c>
      <c r="S41" s="264" t="str">
        <f t="shared" ca="1" si="1"/>
        <v>KR</v>
      </c>
      <c r="T41" s="264" t="str">
        <f ca="1">IF(B41="","",IF(ISERROR(MATCH($J41,SorP!$B$1:$B$6230,0)),"",INDIRECT("'SorP'!$A$"&amp;MATCH($J41,SorP!$B$1:$B$6230,0))))</f>
        <v/>
      </c>
      <c r="U41" s="299"/>
      <c r="V41" s="300">
        <f>IF(C41="",NA(),MATCH($B41&amp;$C41,'Smelter Look-up'!$J:$J,0))</f>
        <v>129</v>
      </c>
      <c r="W41" s="301"/>
      <c r="X41" s="301">
        <f t="shared" si="2"/>
        <v>0</v>
      </c>
      <c r="Y41" s="301"/>
      <c r="Z41" s="301"/>
      <c r="AB41" s="303" t="str">
        <f t="shared" si="3"/>
        <v>GoldLS-NIKKO Copper Inc.</v>
      </c>
    </row>
    <row r="42" spans="1:28" s="302" customFormat="1" ht="25.5">
      <c r="A42" s="249"/>
      <c r="B42" s="250" t="s">
        <v>1654</v>
      </c>
      <c r="C42" s="256" t="s">
        <v>1370</v>
      </c>
      <c r="D42" s="250" t="s">
        <v>1370</v>
      </c>
      <c r="E42" s="250" t="s">
        <v>15476</v>
      </c>
      <c r="F42" s="250" t="s">
        <v>1092</v>
      </c>
      <c r="G42" s="250" t="s">
        <v>2275</v>
      </c>
      <c r="H42" s="251">
        <v>0</v>
      </c>
      <c r="I42" s="252" t="s">
        <v>2362</v>
      </c>
      <c r="J42" s="252" t="s">
        <v>2363</v>
      </c>
      <c r="K42" s="254"/>
      <c r="L42" s="254"/>
      <c r="M42" s="254"/>
      <c r="N42" s="254"/>
      <c r="O42" s="254"/>
      <c r="P42" s="253"/>
      <c r="Q42" s="255"/>
      <c r="R42" s="250" t="str">
        <f ca="1">IF(ISERROR($V42),"",OFFSET('Smelter Look-up'!$C$4,$V42-4,0)&amp;"")</f>
        <v>Materion</v>
      </c>
      <c r="S42" s="264" t="str">
        <f t="shared" ca="1" si="1"/>
        <v>Unknown</v>
      </c>
      <c r="T42" s="264" t="str">
        <f ca="1">IF(B42="","",IF(ISERROR(MATCH($J42,SorP!$B$1:$B$6230,0)),"",INDIRECT("'SorP'!$A$"&amp;MATCH($J42,SorP!$B$1:$B$6230,0))))</f>
        <v>US-NY</v>
      </c>
      <c r="U42" s="299"/>
      <c r="V42" s="300">
        <f>IF(C42="",NA(),MATCH($B42&amp;$C42,'Smelter Look-up'!$J:$J,0))</f>
        <v>134</v>
      </c>
      <c r="W42" s="301"/>
      <c r="X42" s="301">
        <f t="shared" si="2"/>
        <v>0</v>
      </c>
      <c r="Y42" s="301"/>
      <c r="Z42" s="301"/>
      <c r="AB42" s="303" t="str">
        <f t="shared" si="3"/>
        <v>GoldMaterion</v>
      </c>
    </row>
    <row r="43" spans="1:28" s="302" customFormat="1" ht="63.75">
      <c r="A43" s="249"/>
      <c r="B43" s="250" t="s">
        <v>1654</v>
      </c>
      <c r="C43" s="256" t="s">
        <v>66</v>
      </c>
      <c r="D43" s="250" t="s">
        <v>66</v>
      </c>
      <c r="E43" s="250" t="s">
        <v>1630</v>
      </c>
      <c r="F43" s="250" t="s">
        <v>1093</v>
      </c>
      <c r="G43" s="250" t="s">
        <v>2275</v>
      </c>
      <c r="H43" s="251">
        <v>0</v>
      </c>
      <c r="I43" s="252" t="s">
        <v>2364</v>
      </c>
      <c r="J43" s="252" t="s">
        <v>2320</v>
      </c>
      <c r="K43" s="254"/>
      <c r="L43" s="254"/>
      <c r="M43" s="254"/>
      <c r="N43" s="254"/>
      <c r="O43" s="254"/>
      <c r="P43" s="253"/>
      <c r="Q43" s="255"/>
      <c r="R43" s="250" t="str">
        <f ca="1">IF(ISERROR($V43),"",OFFSET('Smelter Look-up'!$C$4,$V43-4,0)&amp;"")</f>
        <v>Matsuda Sangyo Co., Ltd.</v>
      </c>
      <c r="S43" s="264" t="str">
        <f t="shared" ca="1" si="1"/>
        <v>JP</v>
      </c>
      <c r="T43" s="264" t="str">
        <f ca="1">IF(B43="","",IF(ISERROR(MATCH($J43,SorP!$B$1:$B$6230,0)),"",INDIRECT("'SorP'!$A$"&amp;MATCH($J43,SorP!$B$1:$B$6230,0))))</f>
        <v>JP-11</v>
      </c>
      <c r="U43" s="299"/>
      <c r="V43" s="300">
        <f>IF(C43="",NA(),MATCH($B43&amp;$C43,'Smelter Look-up'!$J:$J,0))</f>
        <v>135</v>
      </c>
      <c r="W43" s="301"/>
      <c r="X43" s="301">
        <f t="shared" si="2"/>
        <v>0</v>
      </c>
      <c r="Y43" s="301"/>
      <c r="Z43" s="301"/>
      <c r="AB43" s="303" t="str">
        <f t="shared" si="3"/>
        <v>GoldMatsuda Sangyo Co., Ltd.</v>
      </c>
    </row>
    <row r="44" spans="1:28" s="302" customFormat="1" ht="89.25">
      <c r="A44" s="249"/>
      <c r="B44" s="250" t="s">
        <v>1654</v>
      </c>
      <c r="C44" s="256" t="s">
        <v>15486</v>
      </c>
      <c r="D44" s="250" t="s">
        <v>15486</v>
      </c>
      <c r="E44" s="250" t="s">
        <v>15303</v>
      </c>
      <c r="F44" s="250" t="s">
        <v>1094</v>
      </c>
      <c r="G44" s="250" t="s">
        <v>2275</v>
      </c>
      <c r="H44" s="251" t="s">
        <v>15459</v>
      </c>
      <c r="I44" s="252" t="s">
        <v>15459</v>
      </c>
      <c r="J44" s="252" t="s">
        <v>15459</v>
      </c>
      <c r="K44" s="254"/>
      <c r="L44" s="254"/>
      <c r="M44" s="254"/>
      <c r="N44" s="254"/>
      <c r="O44" s="254"/>
      <c r="P44" s="253"/>
      <c r="Q44" s="255"/>
      <c r="R44" s="250" t="str">
        <f ca="1">IF(ISERROR($V44),"",OFFSET('Smelter Look-up'!$C$4,$V44-4,0)&amp;"")</f>
        <v/>
      </c>
      <c r="S44" s="264" t="str">
        <f t="shared" ca="1" si="1"/>
        <v>HK</v>
      </c>
      <c r="T44" s="264" t="str">
        <f ca="1">IF(B44="","",IF(ISERROR(MATCH($J44,SorP!$B$1:$B$6230,0)),"",INDIRECT("'SorP'!$A$"&amp;MATCH($J44,SorP!$B$1:$B$6230,0))))</f>
        <v/>
      </c>
      <c r="U44" s="299"/>
      <c r="V44" s="300" t="e">
        <f>IF(C44="",NA(),MATCH($B44&amp;$C44,'Smelter Look-up'!$J:$J,0))</f>
        <v>#N/A</v>
      </c>
      <c r="W44" s="301"/>
      <c r="X44" s="301">
        <f t="shared" si="2"/>
        <v>0</v>
      </c>
      <c r="Y44" s="301"/>
      <c r="Z44" s="301"/>
      <c r="AB44" s="303" t="str">
        <f t="shared" si="3"/>
        <v>GoldMetalor Technologies (Hong Kong) Ltd</v>
      </c>
    </row>
    <row r="45" spans="1:28" s="302" customFormat="1" ht="102">
      <c r="A45" s="249"/>
      <c r="B45" s="250" t="s">
        <v>1654</v>
      </c>
      <c r="C45" s="256" t="s">
        <v>15487</v>
      </c>
      <c r="D45" s="250" t="s">
        <v>15487</v>
      </c>
      <c r="E45" s="250" t="s">
        <v>1344</v>
      </c>
      <c r="F45" s="250" t="s">
        <v>1095</v>
      </c>
      <c r="G45" s="250" t="s">
        <v>2275</v>
      </c>
      <c r="H45" s="251" t="s">
        <v>15459</v>
      </c>
      <c r="I45" s="252" t="s">
        <v>15459</v>
      </c>
      <c r="J45" s="252" t="s">
        <v>15459</v>
      </c>
      <c r="K45" s="254"/>
      <c r="L45" s="254"/>
      <c r="M45" s="254"/>
      <c r="N45" s="254"/>
      <c r="O45" s="254"/>
      <c r="P45" s="253"/>
      <c r="Q45" s="255"/>
      <c r="R45" s="250" t="str">
        <f ca="1">IF(ISERROR($V45),"",OFFSET('Smelter Look-up'!$C$4,$V45-4,0)&amp;"")</f>
        <v/>
      </c>
      <c r="S45" s="264" t="str">
        <f t="shared" ca="1" si="1"/>
        <v>SG</v>
      </c>
      <c r="T45" s="264" t="str">
        <f ca="1">IF(B45="","",IF(ISERROR(MATCH($J45,SorP!$B$1:$B$6230,0)),"",INDIRECT("'SorP'!$A$"&amp;MATCH($J45,SorP!$B$1:$B$6230,0))))</f>
        <v/>
      </c>
      <c r="U45" s="299"/>
      <c r="V45" s="300" t="e">
        <f>IF(C45="",NA(),MATCH($B45&amp;$C45,'Smelter Look-up'!$J:$J,0))</f>
        <v>#N/A</v>
      </c>
      <c r="W45" s="301"/>
      <c r="X45" s="301">
        <f t="shared" si="2"/>
        <v>0</v>
      </c>
      <c r="Y45" s="301"/>
      <c r="Z45" s="301"/>
      <c r="AB45" s="303" t="str">
        <f t="shared" si="3"/>
        <v>GoldMetalor Technologies (Singapore) Pte. Ltd.</v>
      </c>
    </row>
    <row r="46" spans="1:28" s="302" customFormat="1" ht="63.75">
      <c r="A46" s="249"/>
      <c r="B46" s="250" t="s">
        <v>1654</v>
      </c>
      <c r="C46" s="256" t="s">
        <v>15488</v>
      </c>
      <c r="D46" s="250" t="s">
        <v>15488</v>
      </c>
      <c r="E46" s="250" t="s">
        <v>1619</v>
      </c>
      <c r="F46" s="250" t="s">
        <v>1096</v>
      </c>
      <c r="G46" s="250" t="s">
        <v>2275</v>
      </c>
      <c r="H46" s="251" t="s">
        <v>15459</v>
      </c>
      <c r="I46" s="252" t="s">
        <v>15459</v>
      </c>
      <c r="J46" s="252" t="s">
        <v>15459</v>
      </c>
      <c r="K46" s="254"/>
      <c r="L46" s="254"/>
      <c r="M46" s="254"/>
      <c r="N46" s="254"/>
      <c r="O46" s="254"/>
      <c r="P46" s="253"/>
      <c r="Q46" s="255"/>
      <c r="R46" s="250" t="str">
        <f ca="1">IF(ISERROR($V46),"",OFFSET('Smelter Look-up'!$C$4,$V46-4,0)&amp;"")</f>
        <v/>
      </c>
      <c r="S46" s="264" t="str">
        <f t="shared" ca="1" si="1"/>
        <v>CH</v>
      </c>
      <c r="T46" s="264" t="str">
        <f ca="1">IF(B46="","",IF(ISERROR(MATCH($J46,SorP!$B$1:$B$6230,0)),"",INDIRECT("'SorP'!$A$"&amp;MATCH($J46,SorP!$B$1:$B$6230,0))))</f>
        <v/>
      </c>
      <c r="U46" s="299"/>
      <c r="V46" s="300" t="e">
        <f>IF(C46="",NA(),MATCH($B46&amp;$C46,'Smelter Look-up'!$J:$J,0))</f>
        <v>#N/A</v>
      </c>
      <c r="W46" s="301"/>
      <c r="X46" s="301">
        <f t="shared" si="2"/>
        <v>0</v>
      </c>
      <c r="Y46" s="301"/>
      <c r="Z46" s="301"/>
      <c r="AB46" s="303" t="str">
        <f t="shared" si="3"/>
        <v>GoldMetalor Technologies SA</v>
      </c>
    </row>
    <row r="47" spans="1:28" s="302" customFormat="1" ht="76.5">
      <c r="A47" s="249"/>
      <c r="B47" s="250" t="s">
        <v>1654</v>
      </c>
      <c r="C47" s="256" t="s">
        <v>1776</v>
      </c>
      <c r="D47" s="250" t="s">
        <v>1776</v>
      </c>
      <c r="E47" s="250" t="s">
        <v>15476</v>
      </c>
      <c r="F47" s="250" t="s">
        <v>1097</v>
      </c>
      <c r="G47" s="250" t="s">
        <v>2275</v>
      </c>
      <c r="H47" s="251">
        <v>0</v>
      </c>
      <c r="I47" s="252" t="s">
        <v>2371</v>
      </c>
      <c r="J47" s="252" t="s">
        <v>2372</v>
      </c>
      <c r="K47" s="254"/>
      <c r="L47" s="254"/>
      <c r="M47" s="254"/>
      <c r="N47" s="254"/>
      <c r="O47" s="254"/>
      <c r="P47" s="253"/>
      <c r="Q47" s="255"/>
      <c r="R47" s="250" t="str">
        <f ca="1">IF(ISERROR($V47),"",OFFSET('Smelter Look-up'!$C$4,$V47-4,0)&amp;"")</f>
        <v>Metalor USA Refining Corporation</v>
      </c>
      <c r="S47" s="264" t="str">
        <f t="shared" ca="1" si="1"/>
        <v>Unknown</v>
      </c>
      <c r="T47" s="264" t="str">
        <f ca="1">IF(B47="","",IF(ISERROR(MATCH($J47,SorP!$B$1:$B$6230,0)),"",INDIRECT("'SorP'!$A$"&amp;MATCH($J47,SorP!$B$1:$B$6230,0))))</f>
        <v>US-MA</v>
      </c>
      <c r="U47" s="299"/>
      <c r="V47" s="300">
        <f>IF(C47="",NA(),MATCH($B47&amp;$C47,'Smelter Look-up'!$J:$J,0))</f>
        <v>144</v>
      </c>
      <c r="W47" s="301"/>
      <c r="X47" s="301">
        <f t="shared" si="2"/>
        <v>0</v>
      </c>
      <c r="Y47" s="301"/>
      <c r="Z47" s="301"/>
      <c r="AB47" s="303" t="str">
        <f t="shared" si="3"/>
        <v>GoldMetalor USA Refining Corporation</v>
      </c>
    </row>
    <row r="48" spans="1:28" s="302" customFormat="1" ht="51">
      <c r="A48" s="249"/>
      <c r="B48" s="250" t="s">
        <v>1654</v>
      </c>
      <c r="C48" s="256" t="s">
        <v>15489</v>
      </c>
      <c r="D48" s="250" t="s">
        <v>15489</v>
      </c>
      <c r="E48" s="250" t="s">
        <v>1635</v>
      </c>
      <c r="F48" s="250" t="s">
        <v>1098</v>
      </c>
      <c r="G48" s="250" t="s">
        <v>2275</v>
      </c>
      <c r="H48" s="251" t="s">
        <v>15459</v>
      </c>
      <c r="I48" s="252" t="s">
        <v>15459</v>
      </c>
      <c r="J48" s="252" t="s">
        <v>15459</v>
      </c>
      <c r="K48" s="254"/>
      <c r="L48" s="254"/>
      <c r="M48" s="254"/>
      <c r="N48" s="254"/>
      <c r="O48" s="254"/>
      <c r="P48" s="253"/>
      <c r="Q48" s="255"/>
      <c r="R48" s="250" t="str">
        <f ca="1">IF(ISERROR($V48),"",OFFSET('Smelter Look-up'!$C$4,$V48-4,0)&amp;"")</f>
        <v/>
      </c>
      <c r="S48" s="264" t="str">
        <f t="shared" ca="1" si="1"/>
        <v>MX</v>
      </c>
      <c r="T48" s="264" t="str">
        <f ca="1">IF(B48="","",IF(ISERROR(MATCH($J48,SorP!$B$1:$B$6230,0)),"",INDIRECT("'SorP'!$A$"&amp;MATCH($J48,SorP!$B$1:$B$6230,0))))</f>
        <v/>
      </c>
      <c r="U48" s="299"/>
      <c r="V48" s="300" t="e">
        <f>IF(C48="",NA(),MATCH($B48&amp;$C48,'Smelter Look-up'!$J:$J,0))</f>
        <v>#N/A</v>
      </c>
      <c r="W48" s="301"/>
      <c r="X48" s="301">
        <f t="shared" si="2"/>
        <v>0</v>
      </c>
      <c r="Y48" s="301"/>
      <c r="Z48" s="301"/>
      <c r="AB48" s="303" t="str">
        <f t="shared" si="3"/>
        <v>GoldMet-Mex Peñoles, S.A.</v>
      </c>
    </row>
    <row r="49" spans="1:28" s="302" customFormat="1" ht="76.5">
      <c r="A49" s="249"/>
      <c r="B49" s="250" t="s">
        <v>1654</v>
      </c>
      <c r="C49" s="256" t="s">
        <v>1698</v>
      </c>
      <c r="D49" s="250" t="s">
        <v>1698</v>
      </c>
      <c r="E49" s="250" t="s">
        <v>1630</v>
      </c>
      <c r="F49" s="250" t="s">
        <v>1099</v>
      </c>
      <c r="G49" s="250" t="s">
        <v>2275</v>
      </c>
      <c r="H49" s="251">
        <v>0</v>
      </c>
      <c r="I49" s="252" t="s">
        <v>2374</v>
      </c>
      <c r="J49" s="252" t="s">
        <v>3263</v>
      </c>
      <c r="K49" s="254"/>
      <c r="L49" s="254"/>
      <c r="M49" s="254"/>
      <c r="N49" s="254"/>
      <c r="O49" s="254"/>
      <c r="P49" s="253"/>
      <c r="Q49" s="255"/>
      <c r="R49" s="250" t="str">
        <f ca="1">IF(ISERROR($V49),"",OFFSET('Smelter Look-up'!$C$4,$V49-4,0)&amp;"")</f>
        <v>Mitsubishi Materials Corporation</v>
      </c>
      <c r="S49" s="264" t="str">
        <f t="shared" ca="1" si="1"/>
        <v>JP</v>
      </c>
      <c r="T49" s="264" t="str">
        <f ca="1">IF(B49="","",IF(ISERROR(MATCH($J49,SorP!$B$1:$B$6230,0)),"",INDIRECT("'SorP'!$A$"&amp;MATCH($J49,SorP!$B$1:$B$6230,0))))</f>
        <v>JP-37</v>
      </c>
      <c r="U49" s="299"/>
      <c r="V49" s="300">
        <f>IF(C49="",NA(),MATCH($B49&amp;$C49,'Smelter Look-up'!$J:$J,0))</f>
        <v>149</v>
      </c>
      <c r="W49" s="301"/>
      <c r="X49" s="301">
        <f t="shared" si="2"/>
        <v>0</v>
      </c>
      <c r="Y49" s="301"/>
      <c r="Z49" s="301"/>
      <c r="AB49" s="303" t="str">
        <f t="shared" si="3"/>
        <v>GoldMitsubishi Materials Corporation</v>
      </c>
    </row>
    <row r="50" spans="1:28" s="302" customFormat="1" ht="89.25">
      <c r="A50" s="249"/>
      <c r="B50" s="250" t="s">
        <v>1654</v>
      </c>
      <c r="C50" s="256" t="s">
        <v>1777</v>
      </c>
      <c r="D50" s="250" t="s">
        <v>1777</v>
      </c>
      <c r="E50" s="250" t="s">
        <v>1630</v>
      </c>
      <c r="F50" s="250" t="s">
        <v>1100</v>
      </c>
      <c r="G50" s="250" t="s">
        <v>2275</v>
      </c>
      <c r="H50" s="251">
        <v>0</v>
      </c>
      <c r="I50" s="252" t="s">
        <v>2376</v>
      </c>
      <c r="J50" s="252" t="s">
        <v>2375</v>
      </c>
      <c r="K50" s="254"/>
      <c r="L50" s="254"/>
      <c r="M50" s="254"/>
      <c r="N50" s="254"/>
      <c r="O50" s="254"/>
      <c r="P50" s="253"/>
      <c r="Q50" s="255"/>
      <c r="R50" s="250" t="str">
        <f ca="1">IF(ISERROR($V50),"",OFFSET('Smelter Look-up'!$C$4,$V50-4,0)&amp;"")</f>
        <v>Mitsui Mining and Smelting Co., Ltd.</v>
      </c>
      <c r="S50" s="264" t="str">
        <f t="shared" ca="1" si="1"/>
        <v>JP</v>
      </c>
      <c r="T50" s="264" t="str">
        <f ca="1">IF(B50="","",IF(ISERROR(MATCH($J50,SorP!$B$1:$B$6230,0)),"",INDIRECT("'SorP'!$A$"&amp;MATCH($J50,SorP!$B$1:$B$6230,0))))</f>
        <v>JP-34</v>
      </c>
      <c r="U50" s="299"/>
      <c r="V50" s="300">
        <f>IF(C50="",NA(),MATCH($B50&amp;$C50,'Smelter Look-up'!$J:$J,0))</f>
        <v>151</v>
      </c>
      <c r="W50" s="301"/>
      <c r="X50" s="301">
        <f t="shared" si="2"/>
        <v>0</v>
      </c>
      <c r="Y50" s="301"/>
      <c r="Z50" s="301"/>
      <c r="AB50" s="303" t="str">
        <f t="shared" si="3"/>
        <v>GoldMitsui Mining and Smelting Co., Ltd.</v>
      </c>
    </row>
    <row r="51" spans="1:28" s="302" customFormat="1" ht="76.5">
      <c r="A51" s="249"/>
      <c r="B51" s="250" t="s">
        <v>1654</v>
      </c>
      <c r="C51" s="256" t="s">
        <v>1371</v>
      </c>
      <c r="D51" s="250" t="s">
        <v>1371</v>
      </c>
      <c r="E51" s="250" t="s">
        <v>1341</v>
      </c>
      <c r="F51" s="250" t="s">
        <v>1101</v>
      </c>
      <c r="G51" s="250" t="s">
        <v>2275</v>
      </c>
      <c r="H51" s="251">
        <v>0</v>
      </c>
      <c r="I51" s="252" t="s">
        <v>2378</v>
      </c>
      <c r="J51" s="252" t="s">
        <v>15203</v>
      </c>
      <c r="K51" s="254"/>
      <c r="L51" s="254"/>
      <c r="M51" s="254"/>
      <c r="N51" s="254"/>
      <c r="O51" s="254"/>
      <c r="P51" s="253"/>
      <c r="Q51" s="255"/>
      <c r="R51" s="250" t="str">
        <f ca="1">IF(ISERROR($V51),"",OFFSET('Smelter Look-up'!$C$4,$V51-4,0)&amp;"")</f>
        <v>Moscow Special Alloys Processing Plant</v>
      </c>
      <c r="S51" s="264" t="str">
        <f t="shared" ca="1" si="1"/>
        <v>RU</v>
      </c>
      <c r="T51" s="264" t="str">
        <f ca="1">IF(B51="","",IF(ISERROR(MATCH($J51,SorP!$B$1:$B$6230,0)),"",INDIRECT("'SorP'!$A$"&amp;MATCH($J51,SorP!$B$1:$B$6230,0))))</f>
        <v/>
      </c>
      <c r="U51" s="299"/>
      <c r="V51" s="300">
        <f>IF(C51="",NA(),MATCH($B51&amp;$C51,'Smelter Look-up'!$J:$J,0))</f>
        <v>156</v>
      </c>
      <c r="W51" s="301"/>
      <c r="X51" s="301">
        <f t="shared" si="2"/>
        <v>0</v>
      </c>
      <c r="Y51" s="301"/>
      <c r="Z51" s="301"/>
      <c r="AB51" s="303" t="str">
        <f t="shared" si="3"/>
        <v>GoldMoscow Special Alloys Processing Plant</v>
      </c>
    </row>
    <row r="52" spans="1:28" s="302" customFormat="1" ht="76.5">
      <c r="A52" s="249"/>
      <c r="B52" s="250" t="s">
        <v>1654</v>
      </c>
      <c r="C52" s="256" t="s">
        <v>1783</v>
      </c>
      <c r="D52" s="250" t="s">
        <v>1783</v>
      </c>
      <c r="E52" s="250" t="s">
        <v>1347</v>
      </c>
      <c r="F52" s="250" t="s">
        <v>1102</v>
      </c>
      <c r="G52" s="250" t="s">
        <v>2275</v>
      </c>
      <c r="H52" s="251">
        <v>0</v>
      </c>
      <c r="I52" s="252" t="s">
        <v>2379</v>
      </c>
      <c r="J52" s="252" t="s">
        <v>2293</v>
      </c>
      <c r="K52" s="254"/>
      <c r="L52" s="254"/>
      <c r="M52" s="254"/>
      <c r="N52" s="254"/>
      <c r="O52" s="254"/>
      <c r="P52" s="253"/>
      <c r="Q52" s="255"/>
      <c r="R52" s="250" t="str">
        <f ca="1">IF(ISERROR($V52),"",OFFSET('Smelter Look-up'!$C$4,$V52-4,0)&amp;"")</f>
        <v>Nadir Metal Rafineri San. Ve Tic. A.S.</v>
      </c>
      <c r="S52" s="264" t="str">
        <f t="shared" ca="1" si="1"/>
        <v>TR</v>
      </c>
      <c r="T52" s="264" t="str">
        <f ca="1">IF(B52="","",IF(ISERROR(MATCH($J52,SorP!$B$1:$B$6230,0)),"",INDIRECT("'SorP'!$A$"&amp;MATCH($J52,SorP!$B$1:$B$6230,0))))</f>
        <v/>
      </c>
      <c r="U52" s="299"/>
      <c r="V52" s="300">
        <f>IF(C52="",NA(),MATCH($B52&amp;$C52,'Smelter Look-up'!$J:$J,0))</f>
        <v>158</v>
      </c>
      <c r="W52" s="301"/>
      <c r="X52" s="301">
        <f t="shared" si="2"/>
        <v>0</v>
      </c>
      <c r="Y52" s="301"/>
      <c r="Z52" s="301"/>
      <c r="AB52" s="303" t="str">
        <f t="shared" si="3"/>
        <v>GoldNadir Metal Rafineri San. Ve Tic. A.Ş.</v>
      </c>
    </row>
    <row r="53" spans="1:28" s="302" customFormat="1" ht="102">
      <c r="A53" s="249"/>
      <c r="B53" s="250" t="s">
        <v>1654</v>
      </c>
      <c r="C53" s="256" t="s">
        <v>1778</v>
      </c>
      <c r="D53" s="250" t="s">
        <v>1778</v>
      </c>
      <c r="E53" s="250" t="s">
        <v>1349</v>
      </c>
      <c r="F53" s="250" t="s">
        <v>1103</v>
      </c>
      <c r="G53" s="250" t="s">
        <v>2275</v>
      </c>
      <c r="H53" s="251">
        <v>0</v>
      </c>
      <c r="I53" s="252" t="s">
        <v>2380</v>
      </c>
      <c r="J53" s="252" t="s">
        <v>15490</v>
      </c>
      <c r="K53" s="254"/>
      <c r="L53" s="254"/>
      <c r="M53" s="254"/>
      <c r="N53" s="254"/>
      <c r="O53" s="254"/>
      <c r="P53" s="253"/>
      <c r="Q53" s="255"/>
      <c r="R53" s="250" t="str">
        <f ca="1">IF(ISERROR($V53),"",OFFSET('Smelter Look-up'!$C$4,$V53-4,0)&amp;"")</f>
        <v>Navoi Mining and Metallurgical Combinat</v>
      </c>
      <c r="S53" s="264" t="str">
        <f t="shared" ca="1" si="1"/>
        <v>UZ</v>
      </c>
      <c r="T53" s="264" t="str">
        <f ca="1">IF(B53="","",IF(ISERROR(MATCH($J53,SorP!$B$1:$B$6230,0)),"",INDIRECT("'SorP'!$A$"&amp;MATCH($J53,SorP!$B$1:$B$6230,0))))</f>
        <v/>
      </c>
      <c r="U53" s="299"/>
      <c r="V53" s="300">
        <f>IF(C53="",NA(),MATCH($B53&amp;$C53,'Smelter Look-up'!$J:$J,0))</f>
        <v>159</v>
      </c>
      <c r="W53" s="301"/>
      <c r="X53" s="301">
        <f t="shared" si="2"/>
        <v>0</v>
      </c>
      <c r="Y53" s="301"/>
      <c r="Z53" s="301"/>
      <c r="AB53" s="303" t="str">
        <f t="shared" si="3"/>
        <v>GoldNavoi Mining and Metallurgical Combinat</v>
      </c>
    </row>
    <row r="54" spans="1:28" s="302" customFormat="1" ht="51">
      <c r="A54" s="249"/>
      <c r="B54" s="250" t="s">
        <v>1654</v>
      </c>
      <c r="C54" s="256" t="s">
        <v>15491</v>
      </c>
      <c r="D54" s="250" t="s">
        <v>15491</v>
      </c>
      <c r="E54" s="250" t="s">
        <v>1630</v>
      </c>
      <c r="F54" s="250" t="s">
        <v>1104</v>
      </c>
      <c r="G54" s="250" t="s">
        <v>2275</v>
      </c>
      <c r="H54" s="251" t="s">
        <v>15459</v>
      </c>
      <c r="I54" s="252" t="s">
        <v>15459</v>
      </c>
      <c r="J54" s="252" t="s">
        <v>15459</v>
      </c>
      <c r="K54" s="254"/>
      <c r="L54" s="254"/>
      <c r="M54" s="254"/>
      <c r="N54" s="254"/>
      <c r="O54" s="254"/>
      <c r="P54" s="253"/>
      <c r="Q54" s="255"/>
      <c r="R54" s="250" t="str">
        <f ca="1">IF(ISERROR($V54),"",OFFSET('Smelter Look-up'!$C$4,$V54-4,0)&amp;"")</f>
        <v/>
      </c>
      <c r="S54" s="264" t="str">
        <f t="shared" ca="1" si="1"/>
        <v>JP</v>
      </c>
      <c r="T54" s="264" t="str">
        <f ca="1">IF(B54="","",IF(ISERROR(MATCH($J54,SorP!$B$1:$B$6230,0)),"",INDIRECT("'SorP'!$A$"&amp;MATCH($J54,SorP!$B$1:$B$6230,0))))</f>
        <v/>
      </c>
      <c r="U54" s="299"/>
      <c r="V54" s="300" t="e">
        <f>IF(C54="",NA(),MATCH($B54&amp;$C54,'Smelter Look-up'!$J:$J,0))</f>
        <v>#N/A</v>
      </c>
      <c r="W54" s="301"/>
      <c r="X54" s="301">
        <f t="shared" si="2"/>
        <v>0</v>
      </c>
      <c r="Y54" s="301"/>
      <c r="Z54" s="301"/>
      <c r="AB54" s="303" t="str">
        <f t="shared" si="3"/>
        <v>GoldNihon Material Co. LTD</v>
      </c>
    </row>
    <row r="55" spans="1:28" s="302" customFormat="1" ht="153">
      <c r="A55" s="249"/>
      <c r="B55" s="250" t="s">
        <v>1654</v>
      </c>
      <c r="C55" s="256" t="s">
        <v>15492</v>
      </c>
      <c r="D55" s="250" t="s">
        <v>15492</v>
      </c>
      <c r="E55" s="250" t="s">
        <v>1341</v>
      </c>
      <c r="F55" s="250" t="s">
        <v>1107</v>
      </c>
      <c r="G55" s="250" t="s">
        <v>2275</v>
      </c>
      <c r="H55" s="251" t="s">
        <v>15459</v>
      </c>
      <c r="I55" s="252" t="s">
        <v>15459</v>
      </c>
      <c r="J55" s="252" t="s">
        <v>15459</v>
      </c>
      <c r="K55" s="254"/>
      <c r="L55" s="254"/>
      <c r="M55" s="254"/>
      <c r="N55" s="254"/>
      <c r="O55" s="254"/>
      <c r="P55" s="253"/>
      <c r="Q55" s="255"/>
      <c r="R55" s="250" t="str">
        <f ca="1">IF(ISERROR($V55),"",OFFSET('Smelter Look-up'!$C$4,$V55-4,0)&amp;"")</f>
        <v/>
      </c>
      <c r="S55" s="264" t="str">
        <f t="shared" ca="1" si="1"/>
        <v>RU</v>
      </c>
      <c r="T55" s="264" t="str">
        <f ca="1">IF(B55="","",IF(ISERROR(MATCH($J55,SorP!$B$1:$B$6230,0)),"",INDIRECT("'SorP'!$A$"&amp;MATCH($J55,SorP!$B$1:$B$6230,0))))</f>
        <v/>
      </c>
      <c r="U55" s="299"/>
      <c r="V55" s="300" t="e">
        <f>IF(C55="",NA(),MATCH($B55&amp;$C55,'Smelter Look-up'!$J:$J,0))</f>
        <v>#N/A</v>
      </c>
      <c r="W55" s="301"/>
      <c r="X55" s="301">
        <f t="shared" si="2"/>
        <v>0</v>
      </c>
      <c r="Y55" s="301"/>
      <c r="Z55" s="301"/>
      <c r="AB55" s="303" t="str">
        <f t="shared" si="3"/>
        <v>GoldOJSC “The Gulidov Krasnoyarsk Non-Ferrous Metals Plant” (OJSC Krastvetmet)</v>
      </c>
    </row>
    <row r="56" spans="1:28" s="302" customFormat="1" ht="51">
      <c r="A56" s="249"/>
      <c r="B56" s="250" t="s">
        <v>1654</v>
      </c>
      <c r="C56" s="256" t="s">
        <v>15493</v>
      </c>
      <c r="D56" s="250" t="s">
        <v>15493</v>
      </c>
      <c r="E56" s="250" t="s">
        <v>1341</v>
      </c>
      <c r="F56" s="250" t="s">
        <v>15494</v>
      </c>
      <c r="G56" s="250" t="s">
        <v>2275</v>
      </c>
      <c r="H56" s="251" t="s">
        <v>15459</v>
      </c>
      <c r="I56" s="252" t="s">
        <v>15459</v>
      </c>
      <c r="J56" s="252" t="s">
        <v>15459</v>
      </c>
      <c r="K56" s="254"/>
      <c r="L56" s="254"/>
      <c r="M56" s="254"/>
      <c r="N56" s="254"/>
      <c r="O56" s="254"/>
      <c r="P56" s="253"/>
      <c r="Q56" s="255"/>
      <c r="R56" s="250" t="str">
        <f ca="1">IF(ISERROR($V56),"",OFFSET('Smelter Look-up'!$C$4,$V56-4,0)&amp;"")</f>
        <v/>
      </c>
      <c r="S56" s="264" t="str">
        <f t="shared" ca="1" si="1"/>
        <v>RU</v>
      </c>
      <c r="T56" s="264" t="str">
        <f ca="1">IF(B56="","",IF(ISERROR(MATCH($J56,SorP!$B$1:$B$6230,0)),"",INDIRECT("'SorP'!$A$"&amp;MATCH($J56,SorP!$B$1:$B$6230,0))))</f>
        <v/>
      </c>
      <c r="U56" s="299"/>
      <c r="V56" s="300" t="e">
        <f>IF(C56="",NA(),MATCH($B56&amp;$C56,'Smelter Look-up'!$J:$J,0))</f>
        <v>#N/A</v>
      </c>
      <c r="W56" s="301"/>
      <c r="X56" s="301">
        <f t="shared" si="2"/>
        <v>0</v>
      </c>
      <c r="Y56" s="301"/>
      <c r="Z56" s="301"/>
      <c r="AB56" s="303" t="str">
        <f t="shared" si="3"/>
        <v>GoldOJSC Kolyma Refinery</v>
      </c>
    </row>
    <row r="57" spans="1:28" s="302" customFormat="1" ht="25.5">
      <c r="A57" s="249"/>
      <c r="B57" s="250" t="s">
        <v>1654</v>
      </c>
      <c r="C57" s="256" t="s">
        <v>15495</v>
      </c>
      <c r="D57" s="250" t="s">
        <v>15495</v>
      </c>
      <c r="E57" s="250" t="s">
        <v>1619</v>
      </c>
      <c r="F57" s="250" t="s">
        <v>1108</v>
      </c>
      <c r="G57" s="250" t="s">
        <v>2275</v>
      </c>
      <c r="H57" s="251" t="s">
        <v>15459</v>
      </c>
      <c r="I57" s="252" t="s">
        <v>15459</v>
      </c>
      <c r="J57" s="252" t="s">
        <v>15459</v>
      </c>
      <c r="K57" s="254"/>
      <c r="L57" s="254"/>
      <c r="M57" s="254"/>
      <c r="N57" s="254"/>
      <c r="O57" s="254"/>
      <c r="P57" s="253"/>
      <c r="Q57" s="255"/>
      <c r="R57" s="250" t="str">
        <f ca="1">IF(ISERROR($V57),"",OFFSET('Smelter Look-up'!$C$4,$V57-4,0)&amp;"")</f>
        <v/>
      </c>
      <c r="S57" s="264" t="str">
        <f t="shared" ca="1" si="1"/>
        <v>CH</v>
      </c>
      <c r="T57" s="264" t="str">
        <f ca="1">IF(B57="","",IF(ISERROR(MATCH($J57,SorP!$B$1:$B$6230,0)),"",INDIRECT("'SorP'!$A$"&amp;MATCH($J57,SorP!$B$1:$B$6230,0))))</f>
        <v/>
      </c>
      <c r="U57" s="299"/>
      <c r="V57" s="300" t="e">
        <f>IF(C57="",NA(),MATCH($B57&amp;$C57,'Smelter Look-up'!$J:$J,0))</f>
        <v>#N/A</v>
      </c>
      <c r="W57" s="301"/>
      <c r="X57" s="301">
        <f t="shared" si="2"/>
        <v>0</v>
      </c>
      <c r="Y57" s="301"/>
      <c r="Z57" s="301"/>
      <c r="AB57" s="303" t="str">
        <f t="shared" si="3"/>
        <v>GoldPAMP SA</v>
      </c>
    </row>
    <row r="58" spans="1:28" s="302" customFormat="1" ht="76.5">
      <c r="A58" s="249"/>
      <c r="B58" s="250" t="s">
        <v>1654</v>
      </c>
      <c r="C58" s="256" t="s">
        <v>1372</v>
      </c>
      <c r="D58" s="250" t="s">
        <v>1372</v>
      </c>
      <c r="E58" s="250" t="s">
        <v>1341</v>
      </c>
      <c r="F58" s="250" t="s">
        <v>1110</v>
      </c>
      <c r="G58" s="250" t="s">
        <v>2275</v>
      </c>
      <c r="H58" s="251">
        <v>0</v>
      </c>
      <c r="I58" s="252" t="s">
        <v>2391</v>
      </c>
      <c r="J58" s="252" t="s">
        <v>15496</v>
      </c>
      <c r="K58" s="254"/>
      <c r="L58" s="254"/>
      <c r="M58" s="254"/>
      <c r="N58" s="254"/>
      <c r="O58" s="254"/>
      <c r="P58" s="253"/>
      <c r="Q58" s="255"/>
      <c r="R58" s="250" t="str">
        <f ca="1">IF(ISERROR($V58),"",OFFSET('Smelter Look-up'!$C$4,$V58-4,0)&amp;"")</f>
        <v>Prioksky Plant of Non-Ferrous Metals</v>
      </c>
      <c r="S58" s="264" t="str">
        <f t="shared" ca="1" si="1"/>
        <v>RU</v>
      </c>
      <c r="T58" s="264" t="str">
        <f ca="1">IF(B58="","",IF(ISERROR(MATCH($J58,SorP!$B$1:$B$6230,0)),"",INDIRECT("'SorP'!$A$"&amp;MATCH($J58,SorP!$B$1:$B$6230,0))))</f>
        <v/>
      </c>
      <c r="U58" s="299"/>
      <c r="V58" s="300">
        <f>IF(C58="",NA(),MATCH($B58&amp;$C58,'Smelter Look-up'!$J:$J,0))</f>
        <v>179</v>
      </c>
      <c r="W58" s="301"/>
      <c r="X58" s="301">
        <f t="shared" si="2"/>
        <v>0</v>
      </c>
      <c r="Y58" s="301"/>
      <c r="Z58" s="301"/>
      <c r="AB58" s="303" t="str">
        <f t="shared" si="3"/>
        <v>GoldPrioksky Plant of Non-Ferrous Metals</v>
      </c>
    </row>
    <row r="59" spans="1:28" s="302" customFormat="1" ht="76.5">
      <c r="A59" s="249"/>
      <c r="B59" s="250" t="s">
        <v>1654</v>
      </c>
      <c r="C59" s="256" t="s">
        <v>1779</v>
      </c>
      <c r="D59" s="250" t="s">
        <v>1779</v>
      </c>
      <c r="E59" s="250" t="s">
        <v>1627</v>
      </c>
      <c r="F59" s="250" t="s">
        <v>1111</v>
      </c>
      <c r="G59" s="250" t="s">
        <v>2275</v>
      </c>
      <c r="H59" s="251">
        <v>0</v>
      </c>
      <c r="I59" s="252" t="s">
        <v>2392</v>
      </c>
      <c r="J59" s="252" t="s">
        <v>15497</v>
      </c>
      <c r="K59" s="254"/>
      <c r="L59" s="254"/>
      <c r="M59" s="254"/>
      <c r="N59" s="254"/>
      <c r="O59" s="254"/>
      <c r="P59" s="253"/>
      <c r="Q59" s="255"/>
      <c r="R59" s="250" t="str">
        <f ca="1">IF(ISERROR($V59),"",OFFSET('Smelter Look-up'!$C$4,$V59-4,0)&amp;"")</f>
        <v>PT Aneka Tambang (Persero) Tbk</v>
      </c>
      <c r="S59" s="264" t="str">
        <f t="shared" ca="1" si="1"/>
        <v>ID</v>
      </c>
      <c r="T59" s="264" t="str">
        <f ca="1">IF(B59="","",IF(ISERROR(MATCH($J59,SorP!$B$1:$B$6230,0)),"",INDIRECT("'SorP'!$A$"&amp;MATCH($J59,SorP!$B$1:$B$6230,0))))</f>
        <v/>
      </c>
      <c r="U59" s="299"/>
      <c r="V59" s="300">
        <f>IF(C59="",NA(),MATCH($B59&amp;$C59,'Smelter Look-up'!$J:$J,0))</f>
        <v>181</v>
      </c>
      <c r="W59" s="301"/>
      <c r="X59" s="301">
        <f t="shared" si="2"/>
        <v>0</v>
      </c>
      <c r="Y59" s="301"/>
      <c r="Z59" s="301"/>
      <c r="AB59" s="303" t="str">
        <f t="shared" si="3"/>
        <v>GoldPT Aneka Tambang (Persero) Tbk</v>
      </c>
    </row>
    <row r="60" spans="1:28" s="302" customFormat="1" ht="38.25">
      <c r="A60" s="249"/>
      <c r="B60" s="250" t="s">
        <v>1654</v>
      </c>
      <c r="C60" s="256" t="s">
        <v>15498</v>
      </c>
      <c r="D60" s="250" t="s">
        <v>15498</v>
      </c>
      <c r="E60" s="250" t="s">
        <v>1619</v>
      </c>
      <c r="F60" s="250" t="s">
        <v>1112</v>
      </c>
      <c r="G60" s="250" t="s">
        <v>2275</v>
      </c>
      <c r="H60" s="251" t="s">
        <v>15459</v>
      </c>
      <c r="I60" s="252" t="s">
        <v>15459</v>
      </c>
      <c r="J60" s="252" t="s">
        <v>15459</v>
      </c>
      <c r="K60" s="254"/>
      <c r="L60" s="254"/>
      <c r="M60" s="254"/>
      <c r="N60" s="254"/>
      <c r="O60" s="254"/>
      <c r="P60" s="253"/>
      <c r="Q60" s="255"/>
      <c r="R60" s="250" t="str">
        <f ca="1">IF(ISERROR($V60),"",OFFSET('Smelter Look-up'!$C$4,$V60-4,0)&amp;"")</f>
        <v/>
      </c>
      <c r="S60" s="264" t="str">
        <f t="shared" ca="1" si="1"/>
        <v>CH</v>
      </c>
      <c r="T60" s="264" t="str">
        <f ca="1">IF(B60="","",IF(ISERROR(MATCH($J60,SorP!$B$1:$B$6230,0)),"",INDIRECT("'SorP'!$A$"&amp;MATCH($J60,SorP!$B$1:$B$6230,0))))</f>
        <v/>
      </c>
      <c r="U60" s="299"/>
      <c r="V60" s="300" t="e">
        <f>IF(C60="",NA(),MATCH($B60&amp;$C60,'Smelter Look-up'!$J:$J,0))</f>
        <v>#N/A</v>
      </c>
      <c r="W60" s="301"/>
      <c r="X60" s="301">
        <f t="shared" si="2"/>
        <v>0</v>
      </c>
      <c r="Y60" s="301"/>
      <c r="Z60" s="301"/>
      <c r="AB60" s="303" t="str">
        <f t="shared" si="3"/>
        <v>GoldPX Précinox SA</v>
      </c>
    </row>
    <row r="61" spans="1:28" s="302" customFormat="1" ht="63.75">
      <c r="A61" s="249"/>
      <c r="B61" s="250" t="s">
        <v>1654</v>
      </c>
      <c r="C61" s="256" t="s">
        <v>15499</v>
      </c>
      <c r="D61" s="250" t="s">
        <v>15499</v>
      </c>
      <c r="E61" s="250" t="s">
        <v>1351</v>
      </c>
      <c r="F61" s="250" t="s">
        <v>1113</v>
      </c>
      <c r="G61" s="250" t="s">
        <v>2275</v>
      </c>
      <c r="H61" s="251" t="s">
        <v>15459</v>
      </c>
      <c r="I61" s="252" t="s">
        <v>15459</v>
      </c>
      <c r="J61" s="252" t="s">
        <v>15459</v>
      </c>
      <c r="K61" s="254"/>
      <c r="L61" s="254"/>
      <c r="M61" s="254"/>
      <c r="N61" s="254"/>
      <c r="O61" s="254"/>
      <c r="P61" s="253"/>
      <c r="Q61" s="255"/>
      <c r="R61" s="250" t="str">
        <f ca="1">IF(ISERROR($V61),"",OFFSET('Smelter Look-up'!$C$4,$V61-4,0)&amp;"")</f>
        <v/>
      </c>
      <c r="S61" s="264" t="str">
        <f t="shared" ca="1" si="1"/>
        <v>ZA</v>
      </c>
      <c r="T61" s="264" t="str">
        <f ca="1">IF(B61="","",IF(ISERROR(MATCH($J61,SorP!$B$1:$B$6230,0)),"",INDIRECT("'SorP'!$A$"&amp;MATCH($J61,SorP!$B$1:$B$6230,0))))</f>
        <v/>
      </c>
      <c r="U61" s="299"/>
      <c r="V61" s="300" t="e">
        <f>IF(C61="",NA(),MATCH($B61&amp;$C61,'Smelter Look-up'!$J:$J,0))</f>
        <v>#N/A</v>
      </c>
      <c r="W61" s="301"/>
      <c r="X61" s="301">
        <f t="shared" si="2"/>
        <v>0</v>
      </c>
      <c r="Y61" s="301"/>
      <c r="Z61" s="301"/>
      <c r="AB61" s="303" t="str">
        <f t="shared" si="3"/>
        <v>GoldRand Refinery (Pty) Ltd</v>
      </c>
    </row>
    <row r="62" spans="1:28" s="302" customFormat="1" ht="51">
      <c r="A62" s="249"/>
      <c r="B62" s="250" t="s">
        <v>1654</v>
      </c>
      <c r="C62" s="256" t="s">
        <v>1373</v>
      </c>
      <c r="D62" s="250" t="s">
        <v>1373</v>
      </c>
      <c r="E62" s="250" t="s">
        <v>1618</v>
      </c>
      <c r="F62" s="250" t="s">
        <v>1114</v>
      </c>
      <c r="G62" s="250" t="s">
        <v>2275</v>
      </c>
      <c r="H62" s="251">
        <v>0</v>
      </c>
      <c r="I62" s="252" t="s">
        <v>2396</v>
      </c>
      <c r="J62" s="252" t="s">
        <v>2348</v>
      </c>
      <c r="K62" s="254"/>
      <c r="L62" s="254"/>
      <c r="M62" s="254"/>
      <c r="N62" s="254"/>
      <c r="O62" s="254"/>
      <c r="P62" s="253"/>
      <c r="Q62" s="255"/>
      <c r="R62" s="250" t="str">
        <f ca="1">IF(ISERROR($V62),"",OFFSET('Smelter Look-up'!$C$4,$V62-4,0)&amp;"")</f>
        <v>Royal Canadian Mint</v>
      </c>
      <c r="S62" s="264" t="str">
        <f t="shared" ca="1" si="1"/>
        <v>CA</v>
      </c>
      <c r="T62" s="264" t="str">
        <f ca="1">IF(B62="","",IF(ISERROR(MATCH($J62,SorP!$B$1:$B$6230,0)),"",INDIRECT("'SorP'!$A$"&amp;MATCH($J62,SorP!$B$1:$B$6230,0))))</f>
        <v>CA-ON</v>
      </c>
      <c r="U62" s="299"/>
      <c r="V62" s="300">
        <f>IF(C62="",NA(),MATCH($B62&amp;$C62,'Smelter Look-up'!$J:$J,0))</f>
        <v>189</v>
      </c>
      <c r="W62" s="301"/>
      <c r="X62" s="301">
        <f t="shared" si="2"/>
        <v>0</v>
      </c>
      <c r="Y62" s="301"/>
      <c r="Z62" s="301"/>
      <c r="AB62" s="303" t="str">
        <f t="shared" si="3"/>
        <v>GoldRoyal Canadian Mint</v>
      </c>
    </row>
    <row r="63" spans="1:28" s="302" customFormat="1" ht="51">
      <c r="A63" s="249"/>
      <c r="B63" s="250" t="s">
        <v>1654</v>
      </c>
      <c r="C63" s="256" t="s">
        <v>15500</v>
      </c>
      <c r="D63" s="250" t="s">
        <v>15500</v>
      </c>
      <c r="E63" s="250" t="s">
        <v>1633</v>
      </c>
      <c r="F63" s="250" t="s">
        <v>1116</v>
      </c>
      <c r="G63" s="250" t="s">
        <v>2275</v>
      </c>
      <c r="H63" s="251">
        <v>0</v>
      </c>
      <c r="I63" s="252" t="s">
        <v>2401</v>
      </c>
      <c r="J63" s="252" t="s">
        <v>15501</v>
      </c>
      <c r="K63" s="254"/>
      <c r="L63" s="254"/>
      <c r="M63" s="254"/>
      <c r="N63" s="254"/>
      <c r="O63" s="254"/>
      <c r="P63" s="253"/>
      <c r="Q63" s="255"/>
      <c r="R63" s="250" t="str">
        <f ca="1">IF(ISERROR($V63),"",OFFSET('Smelter Look-up'!$C$4,$V63-4,0)&amp;"")</f>
        <v>Samwon Metals Corp.</v>
      </c>
      <c r="S63" s="264" t="str">
        <f t="shared" ca="1" si="1"/>
        <v>KR</v>
      </c>
      <c r="T63" s="264" t="str">
        <f ca="1">IF(B63="","",IF(ISERROR(MATCH($J63,SorP!$B$1:$B$6230,0)),"",INDIRECT("'SorP'!$A$"&amp;MATCH($J63,SorP!$B$1:$B$6230,0))))</f>
        <v/>
      </c>
      <c r="U63" s="299"/>
      <c r="V63" s="300">
        <f>IF(C63="",NA(),MATCH($B63&amp;$C63,'Smelter Look-up'!$J:$J,0))</f>
        <v>198</v>
      </c>
      <c r="W63" s="301"/>
      <c r="X63" s="301">
        <f t="shared" si="2"/>
        <v>0</v>
      </c>
      <c r="Y63" s="301"/>
      <c r="Z63" s="301"/>
      <c r="AB63" s="303" t="str">
        <f t="shared" si="3"/>
        <v>GoldSAMWON METALS Corp.</v>
      </c>
    </row>
    <row r="64" spans="1:28" s="302" customFormat="1" ht="51">
      <c r="A64" s="249"/>
      <c r="B64" s="250" t="s">
        <v>1654</v>
      </c>
      <c r="C64" s="256" t="s">
        <v>15502</v>
      </c>
      <c r="D64" s="250" t="s">
        <v>15502</v>
      </c>
      <c r="E64" s="250" t="s">
        <v>1638</v>
      </c>
      <c r="F64" s="250" t="s">
        <v>1117</v>
      </c>
      <c r="G64" s="250" t="s">
        <v>2275</v>
      </c>
      <c r="H64" s="251" t="s">
        <v>15459</v>
      </c>
      <c r="I64" s="252" t="s">
        <v>15459</v>
      </c>
      <c r="J64" s="252" t="s">
        <v>15459</v>
      </c>
      <c r="K64" s="254"/>
      <c r="L64" s="254"/>
      <c r="M64" s="254"/>
      <c r="N64" s="254"/>
      <c r="O64" s="254"/>
      <c r="P64" s="253"/>
      <c r="Q64" s="255"/>
      <c r="R64" s="250" t="str">
        <f ca="1">IF(ISERROR($V64),"",OFFSET('Smelter Look-up'!$C$4,$V64-4,0)&amp;"")</f>
        <v/>
      </c>
      <c r="S64" s="264" t="str">
        <f t="shared" ca="1" si="1"/>
        <v>NL</v>
      </c>
      <c r="T64" s="264" t="str">
        <f ca="1">IF(B64="","",IF(ISERROR(MATCH($J64,SorP!$B$1:$B$6230,0)),"",INDIRECT("'SorP'!$A$"&amp;MATCH($J64,SorP!$B$1:$B$6230,0))))</f>
        <v/>
      </c>
      <c r="U64" s="299"/>
      <c r="V64" s="300" t="e">
        <f>IF(C64="",NA(),MATCH($B64&amp;$C64,'Smelter Look-up'!$J:$J,0))</f>
        <v>#N/A</v>
      </c>
      <c r="W64" s="301"/>
      <c r="X64" s="301">
        <f t="shared" si="2"/>
        <v>0</v>
      </c>
      <c r="Y64" s="301"/>
      <c r="Z64" s="301"/>
      <c r="AB64" s="303" t="str">
        <f t="shared" si="3"/>
        <v>GoldSchone Edelmetaal</v>
      </c>
    </row>
    <row r="65" spans="1:28" s="302" customFormat="1" ht="63.75">
      <c r="A65" s="249"/>
      <c r="B65" s="250" t="s">
        <v>1654</v>
      </c>
      <c r="C65" s="256" t="s">
        <v>15503</v>
      </c>
      <c r="D65" s="250" t="s">
        <v>15503</v>
      </c>
      <c r="E65" s="250" t="s">
        <v>1624</v>
      </c>
      <c r="F65" s="250" t="s">
        <v>1118</v>
      </c>
      <c r="G65" s="250" t="s">
        <v>2275</v>
      </c>
      <c r="H65" s="251" t="s">
        <v>15459</v>
      </c>
      <c r="I65" s="252" t="s">
        <v>15459</v>
      </c>
      <c r="J65" s="252" t="s">
        <v>15459</v>
      </c>
      <c r="K65" s="254"/>
      <c r="L65" s="254"/>
      <c r="M65" s="254"/>
      <c r="N65" s="254"/>
      <c r="O65" s="254"/>
      <c r="P65" s="253"/>
      <c r="Q65" s="255"/>
      <c r="R65" s="250" t="str">
        <f ca="1">IF(ISERROR($V65),"",OFFSET('Smelter Look-up'!$C$4,$V65-4,0)&amp;"")</f>
        <v/>
      </c>
      <c r="S65" s="264" t="str">
        <f t="shared" ca="1" si="1"/>
        <v>ES</v>
      </c>
      <c r="T65" s="264" t="str">
        <f ca="1">IF(B65="","",IF(ISERROR(MATCH($J65,SorP!$B$1:$B$6230,0)),"",INDIRECT("'SorP'!$A$"&amp;MATCH($J65,SorP!$B$1:$B$6230,0))))</f>
        <v/>
      </c>
      <c r="U65" s="299"/>
      <c r="V65" s="300" t="e">
        <f>IF(C65="",NA(),MATCH($B65&amp;$C65,'Smelter Look-up'!$J:$J,0))</f>
        <v>#N/A</v>
      </c>
      <c r="W65" s="301"/>
      <c r="X65" s="301">
        <f t="shared" si="2"/>
        <v>0</v>
      </c>
      <c r="Y65" s="301"/>
      <c r="Z65" s="301"/>
      <c r="AB65" s="303" t="str">
        <f t="shared" si="3"/>
        <v>GoldSEMPSA Joyería Platería SA</v>
      </c>
    </row>
    <row r="66" spans="1:28" s="302" customFormat="1" ht="89.25">
      <c r="A66" s="249"/>
      <c r="B66" s="250" t="s">
        <v>1654</v>
      </c>
      <c r="C66" s="256" t="s">
        <v>15504</v>
      </c>
      <c r="D66" s="250" t="s">
        <v>15504</v>
      </c>
      <c r="E66" s="250" t="s">
        <v>1621</v>
      </c>
      <c r="F66" s="250" t="s">
        <v>1119</v>
      </c>
      <c r="G66" s="250" t="s">
        <v>2275</v>
      </c>
      <c r="H66" s="251" t="s">
        <v>15459</v>
      </c>
      <c r="I66" s="252" t="s">
        <v>15459</v>
      </c>
      <c r="J66" s="252" t="s">
        <v>15459</v>
      </c>
      <c r="K66" s="254"/>
      <c r="L66" s="254"/>
      <c r="M66" s="254"/>
      <c r="N66" s="254"/>
      <c r="O66" s="254"/>
      <c r="P66" s="253"/>
      <c r="Q66" s="255"/>
      <c r="R66" s="250" t="str">
        <f ca="1">IF(ISERROR($V66),"",OFFSET('Smelter Look-up'!$C$4,$V66-4,0)&amp;"")</f>
        <v/>
      </c>
      <c r="S66" s="264" t="str">
        <f t="shared" ca="1" si="1"/>
        <v>CN</v>
      </c>
      <c r="T66" s="264" t="str">
        <f ca="1">IF(B66="","",IF(ISERROR(MATCH($J66,SorP!$B$1:$B$6230,0)),"",INDIRECT("'SorP'!$A$"&amp;MATCH($J66,SorP!$B$1:$B$6230,0))))</f>
        <v/>
      </c>
      <c r="U66" s="299"/>
      <c r="V66" s="300" t="e">
        <f>IF(C66="",NA(),MATCH($B66&amp;$C66,'Smelter Look-up'!$J:$J,0))</f>
        <v>#N/A</v>
      </c>
      <c r="W66" s="301"/>
      <c r="X66" s="301">
        <f t="shared" si="2"/>
        <v>0</v>
      </c>
      <c r="Y66" s="301"/>
      <c r="Z66" s="301"/>
      <c r="AB66" s="303" t="str">
        <f t="shared" si="3"/>
        <v>GoldShandong Zhaojin Gold &amp; Silver Refinery Co. Ltd</v>
      </c>
    </row>
    <row r="67" spans="1:28" s="302" customFormat="1" ht="114.75">
      <c r="A67" s="249"/>
      <c r="B67" s="250" t="s">
        <v>1654</v>
      </c>
      <c r="C67" s="256" t="s">
        <v>1374</v>
      </c>
      <c r="D67" s="250" t="s">
        <v>1374</v>
      </c>
      <c r="E67" s="250" t="s">
        <v>1341</v>
      </c>
      <c r="F67" s="250" t="s">
        <v>1122</v>
      </c>
      <c r="G67" s="250" t="s">
        <v>2275</v>
      </c>
      <c r="H67" s="251">
        <v>0</v>
      </c>
      <c r="I67" s="252" t="s">
        <v>2414</v>
      </c>
      <c r="J67" s="252" t="s">
        <v>15203</v>
      </c>
      <c r="K67" s="254"/>
      <c r="L67" s="254"/>
      <c r="M67" s="254"/>
      <c r="N67" s="254"/>
      <c r="O67" s="254"/>
      <c r="P67" s="253"/>
      <c r="Q67" s="255"/>
      <c r="R67" s="250" t="str">
        <f ca="1">IF(ISERROR($V67),"",OFFSET('Smelter Look-up'!$C$4,$V67-4,0)&amp;"")</f>
        <v>SOE Shyolkovsky Factory of Secondary Precious Metals</v>
      </c>
      <c r="S67" s="264" t="str">
        <f t="shared" ca="1" si="1"/>
        <v>RU</v>
      </c>
      <c r="T67" s="264" t="str">
        <f ca="1">IF(B67="","",IF(ISERROR(MATCH($J67,SorP!$B$1:$B$6230,0)),"",INDIRECT("'SorP'!$A$"&amp;MATCH($J67,SorP!$B$1:$B$6230,0))))</f>
        <v/>
      </c>
      <c r="U67" s="299"/>
      <c r="V67" s="300">
        <f>IF(C67="",NA(),MATCH($B67&amp;$C67,'Smelter Look-up'!$J:$J,0))</f>
        <v>219</v>
      </c>
      <c r="W67" s="301"/>
      <c r="X67" s="301">
        <f t="shared" si="2"/>
        <v>0</v>
      </c>
      <c r="Y67" s="301"/>
      <c r="Z67" s="301"/>
      <c r="AB67" s="303" t="str">
        <f t="shared" si="3"/>
        <v>GoldSOE Shyolkovsky Factory of Secondary Precious Metals</v>
      </c>
    </row>
    <row r="68" spans="1:28" s="302" customFormat="1" ht="102">
      <c r="A68" s="249"/>
      <c r="B68" s="250" t="s">
        <v>1654</v>
      </c>
      <c r="C68" s="256" t="s">
        <v>1375</v>
      </c>
      <c r="D68" s="250" t="s">
        <v>1375</v>
      </c>
      <c r="E68" s="250" t="s">
        <v>15505</v>
      </c>
      <c r="F68" s="250" t="s">
        <v>1123</v>
      </c>
      <c r="G68" s="250" t="s">
        <v>2275</v>
      </c>
      <c r="H68" s="251">
        <v>0</v>
      </c>
      <c r="I68" s="252" t="s">
        <v>2415</v>
      </c>
      <c r="J68" s="252" t="s">
        <v>2416</v>
      </c>
      <c r="K68" s="254"/>
      <c r="L68" s="254"/>
      <c r="M68" s="254"/>
      <c r="N68" s="254"/>
      <c r="O68" s="254"/>
      <c r="P68" s="253"/>
      <c r="Q68" s="255"/>
      <c r="R68" s="250" t="str">
        <f ca="1">IF(ISERROR($V68),"",OFFSET('Smelter Look-up'!$C$4,$V68-4,0)&amp;"")</f>
        <v>Solar Applied Materials Technology Corp.</v>
      </c>
      <c r="S68" s="264" t="str">
        <f t="shared" ca="1" si="1"/>
        <v>Unknown</v>
      </c>
      <c r="T68" s="264" t="str">
        <f ca="1">IF(B68="","",IF(ISERROR(MATCH($J68,SorP!$B$1:$B$6230,0)),"",INDIRECT("'SorP'!$A$"&amp;MATCH($J68,SorP!$B$1:$B$6230,0))))</f>
        <v/>
      </c>
      <c r="U68" s="299"/>
      <c r="V68" s="300">
        <f>IF(C68="",NA(),MATCH($B68&amp;$C68,'Smelter Look-up'!$J:$J,0))</f>
        <v>220</v>
      </c>
      <c r="W68" s="301"/>
      <c r="X68" s="301">
        <f t="shared" si="2"/>
        <v>0</v>
      </c>
      <c r="Y68" s="301"/>
      <c r="Z68" s="301"/>
      <c r="AB68" s="303" t="str">
        <f t="shared" si="3"/>
        <v>GoldSolar Applied Materials Technology Corp.</v>
      </c>
    </row>
    <row r="69" spans="1:28" s="302" customFormat="1" ht="76.5">
      <c r="A69" s="249"/>
      <c r="B69" s="250" t="s">
        <v>1654</v>
      </c>
      <c r="C69" s="256" t="s">
        <v>68</v>
      </c>
      <c r="D69" s="250" t="s">
        <v>68</v>
      </c>
      <c r="E69" s="250" t="s">
        <v>1630</v>
      </c>
      <c r="F69" s="250" t="s">
        <v>1124</v>
      </c>
      <c r="G69" s="250" t="s">
        <v>2275</v>
      </c>
      <c r="H69" s="251">
        <v>0</v>
      </c>
      <c r="I69" s="252" t="s">
        <v>2417</v>
      </c>
      <c r="J69" s="252" t="s">
        <v>3264</v>
      </c>
      <c r="K69" s="254"/>
      <c r="L69" s="254"/>
      <c r="M69" s="254"/>
      <c r="N69" s="254"/>
      <c r="O69" s="254"/>
      <c r="P69" s="253"/>
      <c r="Q69" s="255"/>
      <c r="R69" s="250" t="str">
        <f ca="1">IF(ISERROR($V69),"",OFFSET('Smelter Look-up'!$C$4,$V69-4,0)&amp;"")</f>
        <v>Sumitomo Metal Mining Co., Ltd.</v>
      </c>
      <c r="S69" s="264" t="str">
        <f t="shared" ca="1" si="1"/>
        <v>JP</v>
      </c>
      <c r="T69" s="264" t="str">
        <f ca="1">IF(B69="","",IF(ISERROR(MATCH($J69,SorP!$B$1:$B$6230,0)),"",INDIRECT("'SorP'!$A$"&amp;MATCH($J69,SorP!$B$1:$B$6230,0))))</f>
        <v>JP-38</v>
      </c>
      <c r="U69" s="299"/>
      <c r="V69" s="300">
        <f>IF(C69="",NA(),MATCH($B69&amp;$C69,'Smelter Look-up'!$J:$J,0))</f>
        <v>226</v>
      </c>
      <c r="W69" s="301"/>
      <c r="X69" s="301">
        <f t="shared" si="2"/>
        <v>0</v>
      </c>
      <c r="Y69" s="301"/>
      <c r="Z69" s="301"/>
      <c r="AB69" s="303" t="str">
        <f t="shared" si="3"/>
        <v>GoldSumitomo Metal Mining Co., Ltd.</v>
      </c>
    </row>
    <row r="70" spans="1:28" s="302" customFormat="1" ht="63.75">
      <c r="A70" s="249"/>
      <c r="B70" s="250" t="s">
        <v>1654</v>
      </c>
      <c r="C70" s="256" t="s">
        <v>1780</v>
      </c>
      <c r="D70" s="250" t="s">
        <v>1780</v>
      </c>
      <c r="E70" s="250" t="s">
        <v>1630</v>
      </c>
      <c r="F70" s="250" t="s">
        <v>1125</v>
      </c>
      <c r="G70" s="250" t="s">
        <v>2275</v>
      </c>
      <c r="H70" s="251">
        <v>0</v>
      </c>
      <c r="I70" s="252" t="s">
        <v>2419</v>
      </c>
      <c r="J70" s="252" t="s">
        <v>2420</v>
      </c>
      <c r="K70" s="254"/>
      <c r="L70" s="254"/>
      <c r="M70" s="254"/>
      <c r="N70" s="254"/>
      <c r="O70" s="254"/>
      <c r="P70" s="253"/>
      <c r="Q70" s="255"/>
      <c r="R70" s="250" t="str">
        <f ca="1">IF(ISERROR($V70),"",OFFSET('Smelter Look-up'!$C$4,$V70-4,0)&amp;"")</f>
        <v>Tanaka Kikinzoku Kogyo K.K.</v>
      </c>
      <c r="S70" s="264" t="str">
        <f t="shared" ref="S70:S133" ca="1" si="4">IF(B70="","",IF(ISERROR(MATCH($E70,CL,0)),"Unknown",INDIRECT("'C'!$A$"&amp;MATCH($E70,CL,0)+1)))</f>
        <v>JP</v>
      </c>
      <c r="T70" s="264" t="str">
        <f ca="1">IF(B70="","",IF(ISERROR(MATCH($J70,SorP!$B$1:$B$6230,0)),"",INDIRECT("'SorP'!$A$"&amp;MATCH($J70,SorP!$B$1:$B$6230,0))))</f>
        <v>JP-14</v>
      </c>
      <c r="U70" s="299"/>
      <c r="V70" s="300">
        <f>IF(C70="",NA(),MATCH($B70&amp;$C70,'Smelter Look-up'!$J:$J,0))</f>
        <v>238</v>
      </c>
      <c r="W70" s="301"/>
      <c r="X70" s="301">
        <f t="shared" ref="X70:X133" si="5">IF(AND(C70="Smelter not listed",OR(LEN(D70)=0,LEN(E70)=0)),1,0)</f>
        <v>0</v>
      </c>
      <c r="Y70" s="301"/>
      <c r="Z70" s="301"/>
      <c r="AB70" s="303" t="str">
        <f t="shared" ref="AB70:AB133" si="6">B70&amp;C70</f>
        <v>GoldTanaka Kikinzoku Kogyo K.K.</v>
      </c>
    </row>
    <row r="71" spans="1:28" s="302" customFormat="1" ht="89.25">
      <c r="A71" s="249"/>
      <c r="B71" s="250" t="s">
        <v>1654</v>
      </c>
      <c r="C71" s="256" t="s">
        <v>15506</v>
      </c>
      <c r="D71" s="250" t="s">
        <v>15506</v>
      </c>
      <c r="E71" s="250" t="s">
        <v>1621</v>
      </c>
      <c r="F71" s="250" t="s">
        <v>1127</v>
      </c>
      <c r="G71" s="250" t="s">
        <v>2275</v>
      </c>
      <c r="H71" s="251" t="s">
        <v>15459</v>
      </c>
      <c r="I71" s="252" t="s">
        <v>15459</v>
      </c>
      <c r="J71" s="252" t="s">
        <v>15459</v>
      </c>
      <c r="K71" s="254"/>
      <c r="L71" s="254"/>
      <c r="M71" s="254"/>
      <c r="N71" s="254"/>
      <c r="O71" s="254"/>
      <c r="P71" s="253"/>
      <c r="Q71" s="255"/>
      <c r="R71" s="250" t="str">
        <f ca="1">IF(ISERROR($V71),"",OFFSET('Smelter Look-up'!$C$4,$V71-4,0)&amp;"")</f>
        <v/>
      </c>
      <c r="S71" s="264" t="str">
        <f t="shared" ca="1" si="4"/>
        <v>CN</v>
      </c>
      <c r="T71" s="264" t="str">
        <f ca="1">IF(B71="","",IF(ISERROR(MATCH($J71,SorP!$B$1:$B$6230,0)),"",INDIRECT("'SorP'!$A$"&amp;MATCH($J71,SorP!$B$1:$B$6230,0))))</f>
        <v/>
      </c>
      <c r="U71" s="299"/>
      <c r="V71" s="300" t="e">
        <f>IF(C71="",NA(),MATCH($B71&amp;$C71,'Smelter Look-up'!$J:$J,0))</f>
        <v>#N/A</v>
      </c>
      <c r="W71" s="301"/>
      <c r="X71" s="301">
        <f t="shared" si="5"/>
        <v>0</v>
      </c>
      <c r="Y71" s="301"/>
      <c r="Z71" s="301"/>
      <c r="AB71" s="303" t="str">
        <f t="shared" si="6"/>
        <v>GoldThe Refinery of Shandong Gold Mining Co. Ltd</v>
      </c>
    </row>
    <row r="72" spans="1:28" s="302" customFormat="1" ht="51">
      <c r="A72" s="249"/>
      <c r="B72" s="250" t="s">
        <v>1654</v>
      </c>
      <c r="C72" s="256" t="s">
        <v>15507</v>
      </c>
      <c r="D72" s="250" t="s">
        <v>15507</v>
      </c>
      <c r="E72" s="250" t="s">
        <v>1630</v>
      </c>
      <c r="F72" s="250" t="s">
        <v>1128</v>
      </c>
      <c r="G72" s="250" t="s">
        <v>2275</v>
      </c>
      <c r="H72" s="251" t="s">
        <v>15459</v>
      </c>
      <c r="I72" s="252" t="s">
        <v>15459</v>
      </c>
      <c r="J72" s="252" t="s">
        <v>15459</v>
      </c>
      <c r="K72" s="254"/>
      <c r="L72" s="254"/>
      <c r="M72" s="254"/>
      <c r="N72" s="254"/>
      <c r="O72" s="254"/>
      <c r="P72" s="253"/>
      <c r="Q72" s="255"/>
      <c r="R72" s="250" t="str">
        <f ca="1">IF(ISERROR($V72),"",OFFSET('Smelter Look-up'!$C$4,$V72-4,0)&amp;"")</f>
        <v/>
      </c>
      <c r="S72" s="264" t="str">
        <f t="shared" ca="1" si="4"/>
        <v>JP</v>
      </c>
      <c r="T72" s="264" t="str">
        <f ca="1">IF(B72="","",IF(ISERROR(MATCH($J72,SorP!$B$1:$B$6230,0)),"",INDIRECT("'SorP'!$A$"&amp;MATCH($J72,SorP!$B$1:$B$6230,0))))</f>
        <v/>
      </c>
      <c r="U72" s="299"/>
      <c r="V72" s="300" t="e">
        <f>IF(C72="",NA(),MATCH($B72&amp;$C72,'Smelter Look-up'!$J:$J,0))</f>
        <v>#N/A</v>
      </c>
      <c r="W72" s="301"/>
      <c r="X72" s="301">
        <f t="shared" si="5"/>
        <v>0</v>
      </c>
      <c r="Y72" s="301"/>
      <c r="Z72" s="301"/>
      <c r="AB72" s="303" t="str">
        <f t="shared" si="6"/>
        <v>GoldTokuriki Honten Co., Ltd</v>
      </c>
    </row>
    <row r="73" spans="1:28" s="302" customFormat="1" ht="25.5">
      <c r="A73" s="249"/>
      <c r="B73" s="250" t="s">
        <v>1654</v>
      </c>
      <c r="C73" s="256" t="s">
        <v>987</v>
      </c>
      <c r="D73" s="250" t="s">
        <v>987</v>
      </c>
      <c r="E73" s="250" t="s">
        <v>1633</v>
      </c>
      <c r="F73" s="250" t="s">
        <v>1130</v>
      </c>
      <c r="G73" s="250" t="s">
        <v>2275</v>
      </c>
      <c r="H73" s="251">
        <v>0</v>
      </c>
      <c r="I73" s="252" t="s">
        <v>2430</v>
      </c>
      <c r="J73" s="252" t="s">
        <v>15508</v>
      </c>
      <c r="K73" s="254"/>
      <c r="L73" s="254"/>
      <c r="M73" s="254"/>
      <c r="N73" s="254"/>
      <c r="O73" s="254"/>
      <c r="P73" s="253"/>
      <c r="Q73" s="255"/>
      <c r="R73" s="250" t="str">
        <f ca="1">IF(ISERROR($V73),"",OFFSET('Smelter Look-up'!$C$4,$V73-4,0)&amp;"")</f>
        <v>Torecom</v>
      </c>
      <c r="S73" s="264" t="str">
        <f t="shared" ca="1" si="4"/>
        <v>KR</v>
      </c>
      <c r="T73" s="264" t="str">
        <f ca="1">IF(B73="","",IF(ISERROR(MATCH($J73,SorP!$B$1:$B$6230,0)),"",INDIRECT("'SorP'!$A$"&amp;MATCH($J73,SorP!$B$1:$B$6230,0))))</f>
        <v/>
      </c>
      <c r="U73" s="299"/>
      <c r="V73" s="300">
        <f>IF(C73="",NA(),MATCH($B73&amp;$C73,'Smelter Look-up'!$J:$J,0))</f>
        <v>248</v>
      </c>
      <c r="W73" s="301"/>
      <c r="X73" s="301">
        <f t="shared" si="5"/>
        <v>0</v>
      </c>
      <c r="Y73" s="301"/>
      <c r="Z73" s="301"/>
      <c r="AB73" s="303" t="str">
        <f t="shared" si="6"/>
        <v>GoldTorecom</v>
      </c>
    </row>
    <row r="74" spans="1:28" s="302" customFormat="1" ht="51">
      <c r="A74" s="249"/>
      <c r="B74" s="250" t="s">
        <v>1654</v>
      </c>
      <c r="C74" s="256" t="s">
        <v>15509</v>
      </c>
      <c r="D74" s="250" t="s">
        <v>15509</v>
      </c>
      <c r="E74" s="250" t="s">
        <v>1617</v>
      </c>
      <c r="F74" s="250" t="s">
        <v>1131</v>
      </c>
      <c r="G74" s="250" t="s">
        <v>2275</v>
      </c>
      <c r="H74" s="251" t="s">
        <v>15459</v>
      </c>
      <c r="I74" s="252" t="s">
        <v>15459</v>
      </c>
      <c r="J74" s="252" t="s">
        <v>15459</v>
      </c>
      <c r="K74" s="254"/>
      <c r="L74" s="254"/>
      <c r="M74" s="254"/>
      <c r="N74" s="254"/>
      <c r="O74" s="254"/>
      <c r="P74" s="253"/>
      <c r="Q74" s="255"/>
      <c r="R74" s="250" t="str">
        <f ca="1">IF(ISERROR($V74),"",OFFSET('Smelter Look-up'!$C$4,$V74-4,0)&amp;"")</f>
        <v/>
      </c>
      <c r="S74" s="264" t="str">
        <f t="shared" ca="1" si="4"/>
        <v>BR</v>
      </c>
      <c r="T74" s="264" t="str">
        <f ca="1">IF(B74="","",IF(ISERROR(MATCH($J74,SorP!$B$1:$B$6230,0)),"",INDIRECT("'SorP'!$A$"&amp;MATCH($J74,SorP!$B$1:$B$6230,0))))</f>
        <v/>
      </c>
      <c r="U74" s="299"/>
      <c r="V74" s="300" t="e">
        <f>IF(C74="",NA(),MATCH($B74&amp;$C74,'Smelter Look-up'!$J:$J,0))</f>
        <v>#N/A</v>
      </c>
      <c r="W74" s="301"/>
      <c r="X74" s="301">
        <f t="shared" si="5"/>
        <v>0</v>
      </c>
      <c r="Y74" s="301"/>
      <c r="Z74" s="301"/>
      <c r="AB74" s="303" t="str">
        <f t="shared" si="6"/>
        <v>GoldUmicore Brasil Ltda</v>
      </c>
    </row>
    <row r="75" spans="1:28" s="302" customFormat="1" ht="89.25">
      <c r="A75" s="249"/>
      <c r="B75" s="250" t="s">
        <v>1654</v>
      </c>
      <c r="C75" s="256" t="s">
        <v>15510</v>
      </c>
      <c r="D75" s="250" t="s">
        <v>15510</v>
      </c>
      <c r="E75" s="250" t="s">
        <v>1616</v>
      </c>
      <c r="F75" s="250" t="s">
        <v>1132</v>
      </c>
      <c r="G75" s="250" t="s">
        <v>2275</v>
      </c>
      <c r="H75" s="251" t="s">
        <v>15459</v>
      </c>
      <c r="I75" s="252" t="s">
        <v>15459</v>
      </c>
      <c r="J75" s="252" t="s">
        <v>15459</v>
      </c>
      <c r="K75" s="254"/>
      <c r="L75" s="254"/>
      <c r="M75" s="254"/>
      <c r="N75" s="254"/>
      <c r="O75" s="254"/>
      <c r="P75" s="253"/>
      <c r="Q75" s="255"/>
      <c r="R75" s="250" t="str">
        <f ca="1">IF(ISERROR($V75),"",OFFSET('Smelter Look-up'!$C$4,$V75-4,0)&amp;"")</f>
        <v/>
      </c>
      <c r="S75" s="264" t="str">
        <f t="shared" ca="1" si="4"/>
        <v>BE</v>
      </c>
      <c r="T75" s="264" t="str">
        <f ca="1">IF(B75="","",IF(ISERROR(MATCH($J75,SorP!$B$1:$B$6230,0)),"",INDIRECT("'SorP'!$A$"&amp;MATCH($J75,SorP!$B$1:$B$6230,0))))</f>
        <v/>
      </c>
      <c r="U75" s="299"/>
      <c r="V75" s="300" t="e">
        <f>IF(C75="",NA(),MATCH($B75&amp;$C75,'Smelter Look-up'!$J:$J,0))</f>
        <v>#N/A</v>
      </c>
      <c r="W75" s="301"/>
      <c r="X75" s="301">
        <f t="shared" si="5"/>
        <v>0</v>
      </c>
      <c r="Y75" s="301"/>
      <c r="Z75" s="301"/>
      <c r="AB75" s="303" t="str">
        <f t="shared" si="6"/>
        <v>GoldUmicore SA Business Unit Precious Metals Refining</v>
      </c>
    </row>
    <row r="76" spans="1:28" s="302" customFormat="1" ht="76.5">
      <c r="A76" s="249"/>
      <c r="B76" s="250" t="s">
        <v>1654</v>
      </c>
      <c r="C76" s="256" t="s">
        <v>1256</v>
      </c>
      <c r="D76" s="250" t="s">
        <v>1256</v>
      </c>
      <c r="E76" s="250" t="s">
        <v>15476</v>
      </c>
      <c r="F76" s="250" t="s">
        <v>1133</v>
      </c>
      <c r="G76" s="250" t="s">
        <v>2275</v>
      </c>
      <c r="H76" s="251">
        <v>0</v>
      </c>
      <c r="I76" s="252" t="s">
        <v>2435</v>
      </c>
      <c r="J76" s="252" t="s">
        <v>2363</v>
      </c>
      <c r="K76" s="254"/>
      <c r="L76" s="254"/>
      <c r="M76" s="254"/>
      <c r="N76" s="254"/>
      <c r="O76" s="254"/>
      <c r="P76" s="253"/>
      <c r="Q76" s="255"/>
      <c r="R76" s="250" t="str">
        <f ca="1">IF(ISERROR($V76),"",OFFSET('Smelter Look-up'!$C$4,$V76-4,0)&amp;"")</f>
        <v>United Precious Metal Refining, Inc.</v>
      </c>
      <c r="S76" s="264" t="str">
        <f t="shared" ca="1" si="4"/>
        <v>Unknown</v>
      </c>
      <c r="T76" s="264" t="str">
        <f ca="1">IF(B76="","",IF(ISERROR(MATCH($J76,SorP!$B$1:$B$6230,0)),"",INDIRECT("'SorP'!$A$"&amp;MATCH($J76,SorP!$B$1:$B$6230,0))))</f>
        <v>US-NY</v>
      </c>
      <c r="U76" s="299"/>
      <c r="V76" s="300">
        <f>IF(C76="",NA(),MATCH($B76&amp;$C76,'Smelter Look-up'!$J:$J,0))</f>
        <v>254</v>
      </c>
      <c r="W76" s="301"/>
      <c r="X76" s="301">
        <f t="shared" si="5"/>
        <v>0</v>
      </c>
      <c r="Y76" s="301"/>
      <c r="Z76" s="301"/>
      <c r="AB76" s="303" t="str">
        <f t="shared" si="6"/>
        <v>GoldUnited Precious Metal Refining, Inc.</v>
      </c>
    </row>
    <row r="77" spans="1:28" s="302" customFormat="1" ht="38.25">
      <c r="A77" s="249"/>
      <c r="B77" s="250" t="s">
        <v>1654</v>
      </c>
      <c r="C77" s="256" t="s">
        <v>15511</v>
      </c>
      <c r="D77" s="250" t="s">
        <v>15511</v>
      </c>
      <c r="E77" s="250" t="s">
        <v>1619</v>
      </c>
      <c r="F77" s="250" t="s">
        <v>1134</v>
      </c>
      <c r="G77" s="250" t="s">
        <v>2275</v>
      </c>
      <c r="H77" s="251" t="s">
        <v>15459</v>
      </c>
      <c r="I77" s="252" t="s">
        <v>15459</v>
      </c>
      <c r="J77" s="252" t="s">
        <v>15459</v>
      </c>
      <c r="K77" s="254"/>
      <c r="L77" s="254"/>
      <c r="M77" s="254"/>
      <c r="N77" s="254"/>
      <c r="O77" s="254"/>
      <c r="P77" s="253"/>
      <c r="Q77" s="255"/>
      <c r="R77" s="250" t="str">
        <f ca="1">IF(ISERROR($V77),"",OFFSET('Smelter Look-up'!$C$4,$V77-4,0)&amp;"")</f>
        <v/>
      </c>
      <c r="S77" s="264" t="str">
        <f t="shared" ca="1" si="4"/>
        <v>CH</v>
      </c>
      <c r="T77" s="264" t="str">
        <f ca="1">IF(B77="","",IF(ISERROR(MATCH($J77,SorP!$B$1:$B$6230,0)),"",INDIRECT("'SorP'!$A$"&amp;MATCH($J77,SorP!$B$1:$B$6230,0))))</f>
        <v/>
      </c>
      <c r="U77" s="299"/>
      <c r="V77" s="300" t="e">
        <f>IF(C77="",NA(),MATCH($B77&amp;$C77,'Smelter Look-up'!$J:$J,0))</f>
        <v>#N/A</v>
      </c>
      <c r="W77" s="301"/>
      <c r="X77" s="301">
        <f t="shared" si="5"/>
        <v>0</v>
      </c>
      <c r="Y77" s="301"/>
      <c r="Z77" s="301"/>
      <c r="AB77" s="303" t="str">
        <f t="shared" si="6"/>
        <v>GoldValcambi SA</v>
      </c>
    </row>
    <row r="78" spans="1:28" s="302" customFormat="1" ht="102">
      <c r="A78" s="249"/>
      <c r="B78" s="250" t="s">
        <v>1654</v>
      </c>
      <c r="C78" s="256" t="s">
        <v>15512</v>
      </c>
      <c r="D78" s="250" t="s">
        <v>15512</v>
      </c>
      <c r="E78" s="250" t="s">
        <v>1614</v>
      </c>
      <c r="F78" s="250" t="s">
        <v>1135</v>
      </c>
      <c r="G78" s="250" t="s">
        <v>2275</v>
      </c>
      <c r="H78" s="251">
        <v>0</v>
      </c>
      <c r="I78" s="252" t="s">
        <v>2437</v>
      </c>
      <c r="J78" s="252" t="s">
        <v>2438</v>
      </c>
      <c r="K78" s="254"/>
      <c r="L78" s="254"/>
      <c r="M78" s="254"/>
      <c r="N78" s="254"/>
      <c r="O78" s="254"/>
      <c r="P78" s="253"/>
      <c r="Q78" s="255"/>
      <c r="R78" s="250" t="str">
        <f ca="1">IF(ISERROR($V78),"",OFFSET('Smelter Look-up'!$C$4,$V78-4,0)&amp;"")</f>
        <v/>
      </c>
      <c r="S78" s="264" t="str">
        <f t="shared" ca="1" si="4"/>
        <v>AU</v>
      </c>
      <c r="T78" s="264" t="str">
        <f ca="1">IF(B78="","",IF(ISERROR(MATCH($J78,SorP!$B$1:$B$6230,0)),"",INDIRECT("'SorP'!$A$"&amp;MATCH($J78,SorP!$B$1:$B$6230,0))))</f>
        <v>AU-WA</v>
      </c>
      <c r="U78" s="299"/>
      <c r="V78" s="300" t="e">
        <f>IF(C78="",NA(),MATCH($B78&amp;$C78,'Smelter Look-up'!$J:$J,0))</f>
        <v>#N/A</v>
      </c>
      <c r="W78" s="301"/>
      <c r="X78" s="301">
        <f t="shared" si="5"/>
        <v>0</v>
      </c>
      <c r="Y78" s="301"/>
      <c r="Z78" s="301"/>
      <c r="AB78" s="303" t="str">
        <f t="shared" si="6"/>
        <v>GoldWestern Australian Mint trading as The Perth Mint</v>
      </c>
    </row>
    <row r="79" spans="1:28" s="302" customFormat="1" ht="102">
      <c r="A79" s="249"/>
      <c r="B79" s="250" t="s">
        <v>1654</v>
      </c>
      <c r="C79" s="256" t="s">
        <v>15513</v>
      </c>
      <c r="D79" s="250" t="s">
        <v>15513</v>
      </c>
      <c r="E79" s="250" t="s">
        <v>1630</v>
      </c>
      <c r="F79" s="250" t="s">
        <v>1136</v>
      </c>
      <c r="G79" s="250" t="s">
        <v>2275</v>
      </c>
      <c r="H79" s="251">
        <v>0</v>
      </c>
      <c r="I79" s="252" t="s">
        <v>2340</v>
      </c>
      <c r="J79" s="252" t="s">
        <v>15473</v>
      </c>
      <c r="K79" s="254"/>
      <c r="L79" s="254"/>
      <c r="M79" s="254"/>
      <c r="N79" s="254"/>
      <c r="O79" s="254"/>
      <c r="P79" s="253"/>
      <c r="Q79" s="255"/>
      <c r="R79" s="250" t="str">
        <f ca="1">IF(ISERROR($V79),"",OFFSET('Smelter Look-up'!$C$4,$V79-4,0)&amp;"")</f>
        <v>Yamakin Co., Ltd.</v>
      </c>
      <c r="S79" s="264" t="str">
        <f t="shared" ca="1" si="4"/>
        <v>JP</v>
      </c>
      <c r="T79" s="264" t="str">
        <f ca="1">IF(B79="","",IF(ISERROR(MATCH($J79,SorP!$B$1:$B$6230,0)),"",INDIRECT("'SorP'!$A$"&amp;MATCH($J79,SorP!$B$1:$B$6230,0))))</f>
        <v/>
      </c>
      <c r="U79" s="299"/>
      <c r="V79" s="300">
        <f>IF(C79="",NA(),MATCH($B79&amp;$C79,'Smelter Look-up'!$J:$J,0))</f>
        <v>263</v>
      </c>
      <c r="W79" s="301"/>
      <c r="X79" s="301">
        <f t="shared" si="5"/>
        <v>0</v>
      </c>
      <c r="Y79" s="301"/>
      <c r="Z79" s="301"/>
      <c r="AB79" s="303" t="str">
        <f t="shared" si="6"/>
        <v>GoldYAMAMOTO PRECIOUS METAL CO., LTD.</v>
      </c>
    </row>
    <row r="80" spans="1:28" s="302" customFormat="1" ht="51">
      <c r="A80" s="249"/>
      <c r="B80" s="250" t="s">
        <v>1654</v>
      </c>
      <c r="C80" s="256" t="s">
        <v>15514</v>
      </c>
      <c r="D80" s="250" t="s">
        <v>15514</v>
      </c>
      <c r="E80" s="250" t="s">
        <v>1630</v>
      </c>
      <c r="F80" s="250" t="s">
        <v>1137</v>
      </c>
      <c r="G80" s="250" t="s">
        <v>2275</v>
      </c>
      <c r="H80" s="251" t="s">
        <v>15459</v>
      </c>
      <c r="I80" s="252" t="s">
        <v>15459</v>
      </c>
      <c r="J80" s="252" t="s">
        <v>15459</v>
      </c>
      <c r="K80" s="254"/>
      <c r="L80" s="254"/>
      <c r="M80" s="254"/>
      <c r="N80" s="254"/>
      <c r="O80" s="254"/>
      <c r="P80" s="253"/>
      <c r="Q80" s="255"/>
      <c r="R80" s="250" t="str">
        <f ca="1">IF(ISERROR($V80),"",OFFSET('Smelter Look-up'!$C$4,$V80-4,0)&amp;"")</f>
        <v/>
      </c>
      <c r="S80" s="264" t="str">
        <f t="shared" ca="1" si="4"/>
        <v>JP</v>
      </c>
      <c r="T80" s="264" t="str">
        <f ca="1">IF(B80="","",IF(ISERROR(MATCH($J80,SorP!$B$1:$B$6230,0)),"",INDIRECT("'SorP'!$A$"&amp;MATCH($J80,SorP!$B$1:$B$6230,0))))</f>
        <v/>
      </c>
      <c r="U80" s="299"/>
      <c r="V80" s="300" t="e">
        <f>IF(C80="",NA(),MATCH($B80&amp;$C80,'Smelter Look-up'!$J:$J,0))</f>
        <v>#N/A</v>
      </c>
      <c r="W80" s="301"/>
      <c r="X80" s="301">
        <f t="shared" si="5"/>
        <v>0</v>
      </c>
      <c r="Y80" s="301"/>
      <c r="Z80" s="301"/>
      <c r="AB80" s="303" t="str">
        <f t="shared" si="6"/>
        <v>GoldYokohama Metal Co Ltd</v>
      </c>
    </row>
    <row r="81" spans="1:28" s="302" customFormat="1" ht="114.75">
      <c r="A81" s="249"/>
      <c r="B81" s="250" t="s">
        <v>1654</v>
      </c>
      <c r="C81" s="256" t="s">
        <v>1884</v>
      </c>
      <c r="D81" s="250" t="s">
        <v>1884</v>
      </c>
      <c r="E81" s="250" t="s">
        <v>1621</v>
      </c>
      <c r="F81" s="250" t="s">
        <v>1139</v>
      </c>
      <c r="G81" s="250" t="s">
        <v>2275</v>
      </c>
      <c r="H81" s="251">
        <v>0</v>
      </c>
      <c r="I81" s="252" t="s">
        <v>2444</v>
      </c>
      <c r="J81" s="252" t="s">
        <v>2358</v>
      </c>
      <c r="K81" s="254"/>
      <c r="L81" s="254"/>
      <c r="M81" s="254"/>
      <c r="N81" s="254"/>
      <c r="O81" s="254"/>
      <c r="P81" s="253"/>
      <c r="Q81" s="255"/>
      <c r="R81" s="250" t="str">
        <f ca="1">IF(ISERROR($V81),"",OFFSET('Smelter Look-up'!$C$4,$V81-4,0)&amp;"")</f>
        <v>Zhongyuan Gold Smelter of Zhongjin Gold Corporation</v>
      </c>
      <c r="S81" s="264" t="str">
        <f t="shared" ca="1" si="4"/>
        <v>CN</v>
      </c>
      <c r="T81" s="264" t="str">
        <f ca="1">IF(B81="","",IF(ISERROR(MATCH($J81,SorP!$B$1:$B$6230,0)),"",INDIRECT("'SorP'!$A$"&amp;MATCH($J81,SorP!$B$1:$B$6230,0))))</f>
        <v>CN-41</v>
      </c>
      <c r="U81" s="299"/>
      <c r="V81" s="300">
        <f>IF(C81="",NA(),MATCH($B81&amp;$C81,'Smelter Look-up'!$J:$J,0))</f>
        <v>276</v>
      </c>
      <c r="W81" s="301"/>
      <c r="X81" s="301">
        <f t="shared" si="5"/>
        <v>0</v>
      </c>
      <c r="Y81" s="301"/>
      <c r="Z81" s="301"/>
      <c r="AB81" s="303" t="str">
        <f t="shared" si="6"/>
        <v>GoldZhongyuan Gold Smelter of Zhongjin Gold Corporation</v>
      </c>
    </row>
    <row r="82" spans="1:28" s="302" customFormat="1" ht="51">
      <c r="A82" s="249"/>
      <c r="B82" s="250" t="s">
        <v>1654</v>
      </c>
      <c r="C82" s="256" t="s">
        <v>15515</v>
      </c>
      <c r="D82" s="250" t="s">
        <v>15515</v>
      </c>
      <c r="E82" s="250" t="s">
        <v>1621</v>
      </c>
      <c r="F82" s="250" t="s">
        <v>1140</v>
      </c>
      <c r="G82" s="250" t="s">
        <v>2275</v>
      </c>
      <c r="H82" s="251" t="s">
        <v>15459</v>
      </c>
      <c r="I82" s="252" t="s">
        <v>15459</v>
      </c>
      <c r="J82" s="252" t="s">
        <v>15459</v>
      </c>
      <c r="K82" s="254"/>
      <c r="L82" s="254"/>
      <c r="M82" s="254"/>
      <c r="N82" s="254"/>
      <c r="O82" s="254"/>
      <c r="P82" s="253"/>
      <c r="Q82" s="255"/>
      <c r="R82" s="250" t="str">
        <f ca="1">IF(ISERROR($V82),"",OFFSET('Smelter Look-up'!$C$4,$V82-4,0)&amp;"")</f>
        <v/>
      </c>
      <c r="S82" s="264" t="str">
        <f t="shared" ca="1" si="4"/>
        <v>CN</v>
      </c>
      <c r="T82" s="264" t="str">
        <f ca="1">IF(B82="","",IF(ISERROR(MATCH($J82,SorP!$B$1:$B$6230,0)),"",INDIRECT("'SorP'!$A$"&amp;MATCH($J82,SorP!$B$1:$B$6230,0))))</f>
        <v/>
      </c>
      <c r="U82" s="299"/>
      <c r="V82" s="300" t="e">
        <f>IF(C82="",NA(),MATCH($B82&amp;$C82,'Smelter Look-up'!$J:$J,0))</f>
        <v>#N/A</v>
      </c>
      <c r="W82" s="301"/>
      <c r="X82" s="301">
        <f t="shared" si="5"/>
        <v>0</v>
      </c>
      <c r="Y82" s="301"/>
      <c r="Z82" s="301"/>
      <c r="AB82" s="303" t="str">
        <f t="shared" si="6"/>
        <v>GoldZijin Mining Group Co. Ltd</v>
      </c>
    </row>
    <row r="83" spans="1:28" s="302" customFormat="1" ht="114.75">
      <c r="A83" s="249"/>
      <c r="B83" s="250" t="s">
        <v>1656</v>
      </c>
      <c r="C83" s="256" t="s">
        <v>3</v>
      </c>
      <c r="D83" s="250" t="s">
        <v>3</v>
      </c>
      <c r="E83" s="250" t="s">
        <v>1621</v>
      </c>
      <c r="F83" s="250" t="s">
        <v>1141</v>
      </c>
      <c r="G83" s="250" t="s">
        <v>2275</v>
      </c>
      <c r="H83" s="251">
        <v>0</v>
      </c>
      <c r="I83" s="252" t="s">
        <v>2334</v>
      </c>
      <c r="J83" s="252" t="s">
        <v>2327</v>
      </c>
      <c r="K83" s="254"/>
      <c r="L83" s="254"/>
      <c r="M83" s="254"/>
      <c r="N83" s="254"/>
      <c r="O83" s="254"/>
      <c r="P83" s="253"/>
      <c r="Q83" s="255"/>
      <c r="R83" s="250" t="str">
        <f ca="1">IF(ISERROR($V83),"",OFFSET('Smelter Look-up'!$C$4,$V83-4,0)&amp;"")</f>
        <v>Changsha South Tantalum Niobium Co., Ltd.</v>
      </c>
      <c r="S83" s="264" t="str">
        <f t="shared" ca="1" si="4"/>
        <v>CN</v>
      </c>
      <c r="T83" s="264" t="str">
        <f ca="1">IF(B83="","",IF(ISERROR(MATCH($J83,SorP!$B$1:$B$6230,0)),"",INDIRECT("'SorP'!$A$"&amp;MATCH($J83,SorP!$B$1:$B$6230,0))))</f>
        <v>CN-43</v>
      </c>
      <c r="U83" s="299"/>
      <c r="V83" s="300">
        <f>IF(C83="",NA(),MATCH($B83&amp;$C83,'Smelter Look-up'!$J:$J,0))</f>
        <v>282</v>
      </c>
      <c r="W83" s="301"/>
      <c r="X83" s="301">
        <f t="shared" si="5"/>
        <v>0</v>
      </c>
      <c r="Y83" s="301"/>
      <c r="Z83" s="301"/>
      <c r="AB83" s="303" t="str">
        <f t="shared" si="6"/>
        <v>TantalumChangsha South Tantalum Niobium Co., Ltd.</v>
      </c>
    </row>
    <row r="84" spans="1:28" s="302" customFormat="1" ht="89.25">
      <c r="A84" s="249"/>
      <c r="B84" s="250" t="s">
        <v>1656</v>
      </c>
      <c r="C84" s="256" t="s">
        <v>1701</v>
      </c>
      <c r="D84" s="250" t="s">
        <v>1701</v>
      </c>
      <c r="E84" s="250" t="s">
        <v>1621</v>
      </c>
      <c r="F84" s="250" t="s">
        <v>1142</v>
      </c>
      <c r="G84" s="250" t="s">
        <v>2275</v>
      </c>
      <c r="H84" s="251">
        <v>0</v>
      </c>
      <c r="I84" s="252" t="s">
        <v>2481</v>
      </c>
      <c r="J84" s="252" t="s">
        <v>2453</v>
      </c>
      <c r="K84" s="254"/>
      <c r="L84" s="254"/>
      <c r="M84" s="254"/>
      <c r="N84" s="254"/>
      <c r="O84" s="254"/>
      <c r="P84" s="253"/>
      <c r="Q84" s="255"/>
      <c r="R84" s="250" t="str">
        <f ca="1">IF(ISERROR($V84),"",OFFSET('Smelter Look-up'!$C$4,$V84-4,0)&amp;"")</f>
        <v>Guangdong Rising Rare Metals-EO Materials Ltd.</v>
      </c>
      <c r="S84" s="264" t="str">
        <f t="shared" ca="1" si="4"/>
        <v>CN</v>
      </c>
      <c r="T84" s="264" t="str">
        <f ca="1">IF(B84="","",IF(ISERROR(MATCH($J84,SorP!$B$1:$B$6230,0)),"",INDIRECT("'SorP'!$A$"&amp;MATCH($J84,SorP!$B$1:$B$6230,0))))</f>
        <v>CN-44</v>
      </c>
      <c r="U84" s="299"/>
      <c r="V84" s="300">
        <f>IF(C84="",NA(),MATCH($B84&amp;$C84,'Smelter Look-up'!$J:$J,0))</f>
        <v>284</v>
      </c>
      <c r="W84" s="301"/>
      <c r="X84" s="301">
        <f t="shared" si="5"/>
        <v>0</v>
      </c>
      <c r="Y84" s="301"/>
      <c r="Z84" s="301"/>
      <c r="AB84" s="303" t="str">
        <f t="shared" si="6"/>
        <v>TantalumConghua Tantalum and Niobium Smeltry</v>
      </c>
    </row>
    <row r="85" spans="1:28" s="302" customFormat="1" ht="38.25">
      <c r="A85" s="249"/>
      <c r="B85" s="250" t="s">
        <v>1656</v>
      </c>
      <c r="C85" s="256" t="s">
        <v>1640</v>
      </c>
      <c r="D85" s="250" t="s">
        <v>1640</v>
      </c>
      <c r="E85" s="250" t="s">
        <v>15476</v>
      </c>
      <c r="F85" s="250" t="s">
        <v>1144</v>
      </c>
      <c r="G85" s="250" t="s">
        <v>2275</v>
      </c>
      <c r="H85" s="251">
        <v>0</v>
      </c>
      <c r="I85" s="252" t="s">
        <v>2483</v>
      </c>
      <c r="J85" s="252" t="s">
        <v>2460</v>
      </c>
      <c r="K85" s="254"/>
      <c r="L85" s="254"/>
      <c r="M85" s="254"/>
      <c r="N85" s="254"/>
      <c r="O85" s="254"/>
      <c r="P85" s="253"/>
      <c r="Q85" s="255"/>
      <c r="R85" s="250" t="str">
        <f ca="1">IF(ISERROR($V85),"",OFFSET('Smelter Look-up'!$C$4,$V85-4,0)&amp;"")</f>
        <v>Exotech Inc.</v>
      </c>
      <c r="S85" s="264" t="str">
        <f t="shared" ca="1" si="4"/>
        <v>Unknown</v>
      </c>
      <c r="T85" s="264" t="str">
        <f ca="1">IF(B85="","",IF(ISERROR(MATCH($J85,SorP!$B$1:$B$6230,0)),"",INDIRECT("'SorP'!$A$"&amp;MATCH($J85,SorP!$B$1:$B$6230,0))))</f>
        <v>US-FL</v>
      </c>
      <c r="U85" s="299"/>
      <c r="V85" s="300">
        <f>IF(C85="",NA(),MATCH($B85&amp;$C85,'Smelter Look-up'!$J:$J,0))</f>
        <v>288</v>
      </c>
      <c r="W85" s="301"/>
      <c r="X85" s="301">
        <f t="shared" si="5"/>
        <v>0</v>
      </c>
      <c r="Y85" s="301"/>
      <c r="Z85" s="301"/>
      <c r="AB85" s="303" t="str">
        <f t="shared" si="6"/>
        <v>TantalumExotech Inc.</v>
      </c>
    </row>
    <row r="86" spans="1:28" s="302" customFormat="1" ht="63.75">
      <c r="A86" s="249"/>
      <c r="B86" s="250" t="s">
        <v>1656</v>
      </c>
      <c r="C86" s="256" t="s">
        <v>54</v>
      </c>
      <c r="D86" s="250" t="s">
        <v>54</v>
      </c>
      <c r="E86" s="250" t="s">
        <v>1621</v>
      </c>
      <c r="F86" s="250" t="s">
        <v>1145</v>
      </c>
      <c r="G86" s="250" t="s">
        <v>2275</v>
      </c>
      <c r="H86" s="251">
        <v>0</v>
      </c>
      <c r="I86" s="252" t="s">
        <v>2484</v>
      </c>
      <c r="J86" s="252" t="s">
        <v>2453</v>
      </c>
      <c r="K86" s="254"/>
      <c r="L86" s="254"/>
      <c r="M86" s="254"/>
      <c r="N86" s="254"/>
      <c r="O86" s="254"/>
      <c r="P86" s="253"/>
      <c r="Q86" s="255"/>
      <c r="R86" s="250" t="str">
        <f ca="1">IF(ISERROR($V86),"",OFFSET('Smelter Look-up'!$C$4,$V86-4,0)&amp;"")</f>
        <v>F&amp;X Electro-Materials Ltd.</v>
      </c>
      <c r="S86" s="264" t="str">
        <f t="shared" ca="1" si="4"/>
        <v>CN</v>
      </c>
      <c r="T86" s="264" t="str">
        <f ca="1">IF(B86="","",IF(ISERROR(MATCH($J86,SorP!$B$1:$B$6230,0)),"",INDIRECT("'SorP'!$A$"&amp;MATCH($J86,SorP!$B$1:$B$6230,0))))</f>
        <v>CN-44</v>
      </c>
      <c r="U86" s="299"/>
      <c r="V86" s="300">
        <f>IF(C86="",NA(),MATCH($B86&amp;$C86,'Smelter Look-up'!$J:$J,0))</f>
        <v>290</v>
      </c>
      <c r="W86" s="301"/>
      <c r="X86" s="301">
        <f t="shared" si="5"/>
        <v>0</v>
      </c>
      <c r="Y86" s="301"/>
      <c r="Z86" s="301"/>
      <c r="AB86" s="303" t="str">
        <f t="shared" si="6"/>
        <v>TantalumF&amp;X Electro-Materials Ltd.</v>
      </c>
    </row>
    <row r="87" spans="1:28" s="302" customFormat="1" ht="102">
      <c r="A87" s="249"/>
      <c r="B87" s="250" t="s">
        <v>1656</v>
      </c>
      <c r="C87" s="256" t="s">
        <v>1146</v>
      </c>
      <c r="D87" s="250" t="s">
        <v>1146</v>
      </c>
      <c r="E87" s="250" t="s">
        <v>1621</v>
      </c>
      <c r="F87" s="250" t="s">
        <v>1147</v>
      </c>
      <c r="G87" s="250" t="s">
        <v>2275</v>
      </c>
      <c r="H87" s="251">
        <v>0</v>
      </c>
      <c r="I87" s="252" t="s">
        <v>2486</v>
      </c>
      <c r="J87" s="252" t="s">
        <v>2453</v>
      </c>
      <c r="K87" s="254"/>
      <c r="L87" s="254"/>
      <c r="M87" s="254"/>
      <c r="N87" s="254"/>
      <c r="O87" s="254"/>
      <c r="P87" s="253"/>
      <c r="Q87" s="255"/>
      <c r="R87" s="250" t="str">
        <f ca="1">IF(ISERROR($V87),"",OFFSET('Smelter Look-up'!$C$4,$V87-4,0)&amp;"")</f>
        <v>Guangdong Zhiyuan New Material Co., Ltd.</v>
      </c>
      <c r="S87" s="264" t="str">
        <f t="shared" ca="1" si="4"/>
        <v>CN</v>
      </c>
      <c r="T87" s="264" t="str">
        <f ca="1">IF(B87="","",IF(ISERROR(MATCH($J87,SorP!$B$1:$B$6230,0)),"",INDIRECT("'SorP'!$A$"&amp;MATCH($J87,SorP!$B$1:$B$6230,0))))</f>
        <v>CN-44</v>
      </c>
      <c r="U87" s="299"/>
      <c r="V87" s="300">
        <f>IF(C87="",NA(),MATCH($B87&amp;$C87,'Smelter Look-up'!$J:$J,0))</f>
        <v>295</v>
      </c>
      <c r="W87" s="301"/>
      <c r="X87" s="301">
        <f t="shared" si="5"/>
        <v>0</v>
      </c>
      <c r="Y87" s="301"/>
      <c r="Z87" s="301"/>
      <c r="AB87" s="303" t="str">
        <f t="shared" si="6"/>
        <v>TantalumGuangdong Zhiyuan New Material Co., Ltd.</v>
      </c>
    </row>
    <row r="88" spans="1:28" s="302" customFormat="1" ht="127.5">
      <c r="A88" s="249"/>
      <c r="B88" s="250" t="s">
        <v>1656</v>
      </c>
      <c r="C88" s="256" t="s">
        <v>4</v>
      </c>
      <c r="D88" s="250" t="s">
        <v>4</v>
      </c>
      <c r="E88" s="250" t="s">
        <v>1621</v>
      </c>
      <c r="F88" s="250" t="s">
        <v>610</v>
      </c>
      <c r="G88" s="250" t="s">
        <v>2275</v>
      </c>
      <c r="H88" s="251">
        <v>0</v>
      </c>
      <c r="I88" s="252" t="s">
        <v>2511</v>
      </c>
      <c r="J88" s="252" t="s">
        <v>2327</v>
      </c>
      <c r="K88" s="254"/>
      <c r="L88" s="254"/>
      <c r="M88" s="254"/>
      <c r="N88" s="254"/>
      <c r="O88" s="254"/>
      <c r="P88" s="253"/>
      <c r="Q88" s="255"/>
      <c r="R88" s="250" t="str">
        <f ca="1">IF(ISERROR($V88),"",OFFSET('Smelter Look-up'!$C$4,$V88-4,0)&amp;"")</f>
        <v>Hengyang King Xing Lifeng New Materials Co., Ltd.</v>
      </c>
      <c r="S88" s="264" t="str">
        <f t="shared" ca="1" si="4"/>
        <v>CN</v>
      </c>
      <c r="T88" s="264" t="str">
        <f ca="1">IF(B88="","",IF(ISERROR(MATCH($J88,SorP!$B$1:$B$6230,0)),"",INDIRECT("'SorP'!$A$"&amp;MATCH($J88,SorP!$B$1:$B$6230,0))))</f>
        <v>CN-43</v>
      </c>
      <c r="U88" s="299"/>
      <c r="V88" s="300">
        <f>IF(C88="",NA(),MATCH($B88&amp;$C88,'Smelter Look-up'!$J:$J,0))</f>
        <v>302</v>
      </c>
      <c r="W88" s="301"/>
      <c r="X88" s="301">
        <f t="shared" si="5"/>
        <v>0</v>
      </c>
      <c r="Y88" s="301"/>
      <c r="Z88" s="301"/>
      <c r="AB88" s="303" t="str">
        <f t="shared" si="6"/>
        <v>TantalumHengyang King Xing Lifeng New Materials Co., Ltd.</v>
      </c>
    </row>
    <row r="89" spans="1:28" s="302" customFormat="1" ht="38.25">
      <c r="A89" s="249"/>
      <c r="B89" s="250" t="s">
        <v>1656</v>
      </c>
      <c r="C89" s="256" t="s">
        <v>15516</v>
      </c>
      <c r="D89" s="250" t="s">
        <v>15516</v>
      </c>
      <c r="E89" s="250" t="s">
        <v>15476</v>
      </c>
      <c r="F89" s="250" t="s">
        <v>15517</v>
      </c>
      <c r="G89" s="250" t="s">
        <v>2275</v>
      </c>
      <c r="H89" s="251">
        <v>0</v>
      </c>
      <c r="I89" s="252" t="s">
        <v>15518</v>
      </c>
      <c r="J89" s="252" t="s">
        <v>2363</v>
      </c>
      <c r="K89" s="254"/>
      <c r="L89" s="254"/>
      <c r="M89" s="254"/>
      <c r="N89" s="254"/>
      <c r="O89" s="254"/>
      <c r="P89" s="253"/>
      <c r="Q89" s="255"/>
      <c r="R89" s="250" t="str">
        <f ca="1">IF(ISERROR($V89),"",OFFSET('Smelter Look-up'!$C$4,$V89-4,0)&amp;"")</f>
        <v/>
      </c>
      <c r="S89" s="264" t="str">
        <f t="shared" ca="1" si="4"/>
        <v>Unknown</v>
      </c>
      <c r="T89" s="264" t="str">
        <f ca="1">IF(B89="","",IF(ISERROR(MATCH($J89,SorP!$B$1:$B$6230,0)),"",INDIRECT("'SorP'!$A$"&amp;MATCH($J89,SorP!$B$1:$B$6230,0))))</f>
        <v>US-NY</v>
      </c>
      <c r="U89" s="299"/>
      <c r="V89" s="300" t="e">
        <f>IF(C89="",NA(),MATCH($B89&amp;$C89,'Smelter Look-up'!$J:$J,0))</f>
        <v>#N/A</v>
      </c>
      <c r="W89" s="301"/>
      <c r="X89" s="301">
        <f t="shared" si="5"/>
        <v>0</v>
      </c>
      <c r="Y89" s="301"/>
      <c r="Z89" s="301"/>
      <c r="AB89" s="303" t="str">
        <f t="shared" si="6"/>
        <v>TantalumHi-Temp</v>
      </c>
    </row>
    <row r="90" spans="1:28" s="302" customFormat="1" ht="102">
      <c r="A90" s="249"/>
      <c r="B90" s="250" t="s">
        <v>1656</v>
      </c>
      <c r="C90" s="256" t="s">
        <v>5</v>
      </c>
      <c r="D90" s="250" t="s">
        <v>5</v>
      </c>
      <c r="E90" s="250" t="s">
        <v>1621</v>
      </c>
      <c r="F90" s="250" t="s">
        <v>1148</v>
      </c>
      <c r="G90" s="250" t="s">
        <v>2275</v>
      </c>
      <c r="H90" s="251">
        <v>0</v>
      </c>
      <c r="I90" s="252" t="s">
        <v>2487</v>
      </c>
      <c r="J90" s="252" t="s">
        <v>2342</v>
      </c>
      <c r="K90" s="254"/>
      <c r="L90" s="254"/>
      <c r="M90" s="254"/>
      <c r="N90" s="254"/>
      <c r="O90" s="254"/>
      <c r="P90" s="253"/>
      <c r="Q90" s="255"/>
      <c r="R90" s="250" t="str">
        <f ca="1">IF(ISERROR($V90),"",OFFSET('Smelter Look-up'!$C$4,$V90-4,0)&amp;"")</f>
        <v>JiuJiang JinXin Nonferrous Metals Co., Ltd.</v>
      </c>
      <c r="S90" s="264" t="str">
        <f t="shared" ca="1" si="4"/>
        <v>CN</v>
      </c>
      <c r="T90" s="264" t="str">
        <f ca="1">IF(B90="","",IF(ISERROR(MATCH($J90,SorP!$B$1:$B$6230,0)),"",INDIRECT("'SorP'!$A$"&amp;MATCH($J90,SorP!$B$1:$B$6230,0))))</f>
        <v>CN-36</v>
      </c>
      <c r="U90" s="299"/>
      <c r="V90" s="300">
        <f>IF(C90="",NA(),MATCH($B90&amp;$C90,'Smelter Look-up'!$J:$J,0))</f>
        <v>306</v>
      </c>
      <c r="W90" s="301"/>
      <c r="X90" s="301">
        <f t="shared" si="5"/>
        <v>0</v>
      </c>
      <c r="Y90" s="301"/>
      <c r="Z90" s="301"/>
      <c r="AB90" s="303" t="str">
        <f t="shared" si="6"/>
        <v>TantalumJiuJiang JinXin Nonferrous Metals Co., Ltd.</v>
      </c>
    </row>
    <row r="91" spans="1:28" s="302" customFormat="1" ht="76.5">
      <c r="A91" s="249"/>
      <c r="B91" s="250" t="s">
        <v>1656</v>
      </c>
      <c r="C91" s="256" t="s">
        <v>55</v>
      </c>
      <c r="D91" s="250" t="s">
        <v>55</v>
      </c>
      <c r="E91" s="250" t="s">
        <v>1621</v>
      </c>
      <c r="F91" s="250" t="s">
        <v>1149</v>
      </c>
      <c r="G91" s="250" t="s">
        <v>2275</v>
      </c>
      <c r="H91" s="251">
        <v>0</v>
      </c>
      <c r="I91" s="252" t="s">
        <v>2487</v>
      </c>
      <c r="J91" s="252" t="s">
        <v>2342</v>
      </c>
      <c r="K91" s="254"/>
      <c r="L91" s="254"/>
      <c r="M91" s="254"/>
      <c r="N91" s="254"/>
      <c r="O91" s="254"/>
      <c r="P91" s="253"/>
      <c r="Q91" s="255"/>
      <c r="R91" s="250" t="str">
        <f ca="1">IF(ISERROR($V91),"",OFFSET('Smelter Look-up'!$C$4,$V91-4,0)&amp;"")</f>
        <v>Jiujiang Nonferrous Metals Smelting Company Limited</v>
      </c>
      <c r="S91" s="264" t="str">
        <f t="shared" ca="1" si="4"/>
        <v>CN</v>
      </c>
      <c r="T91" s="264" t="str">
        <f ca="1">IF(B91="","",IF(ISERROR(MATCH($J91,SorP!$B$1:$B$6230,0)),"",INDIRECT("'SorP'!$A$"&amp;MATCH($J91,SorP!$B$1:$B$6230,0))))</f>
        <v>CN-36</v>
      </c>
      <c r="U91" s="299"/>
      <c r="V91" s="300">
        <f>IF(C91="",NA(),MATCH($B91&amp;$C91,'Smelter Look-up'!$J:$J,0))</f>
        <v>308</v>
      </c>
      <c r="W91" s="301"/>
      <c r="X91" s="301">
        <f t="shared" si="5"/>
        <v>0</v>
      </c>
      <c r="Y91" s="301"/>
      <c r="Z91" s="301"/>
      <c r="AB91" s="303" t="str">
        <f t="shared" si="6"/>
        <v>TantalumJiujiang Tanbre Co., Ltd.</v>
      </c>
    </row>
    <row r="92" spans="1:28" s="302" customFormat="1" ht="51">
      <c r="A92" s="249"/>
      <c r="B92" s="250" t="s">
        <v>1656</v>
      </c>
      <c r="C92" s="256" t="s">
        <v>2034</v>
      </c>
      <c r="D92" s="250" t="s">
        <v>2034</v>
      </c>
      <c r="E92" s="250" t="s">
        <v>15476</v>
      </c>
      <c r="F92" s="250" t="s">
        <v>2035</v>
      </c>
      <c r="G92" s="250" t="s">
        <v>2275</v>
      </c>
      <c r="H92" s="251">
        <v>0</v>
      </c>
      <c r="I92" s="252" t="s">
        <v>2528</v>
      </c>
      <c r="J92" s="252" t="s">
        <v>2529</v>
      </c>
      <c r="K92" s="254"/>
      <c r="L92" s="254"/>
      <c r="M92" s="254"/>
      <c r="N92" s="254"/>
      <c r="O92" s="254"/>
      <c r="P92" s="253"/>
      <c r="Q92" s="255"/>
      <c r="R92" s="250" t="str">
        <f ca="1">IF(ISERROR($V92),"",OFFSET('Smelter Look-up'!$C$4,$V92-4,0)&amp;"")</f>
        <v>KEMET Blue Powder</v>
      </c>
      <c r="S92" s="264" t="str">
        <f t="shared" ca="1" si="4"/>
        <v>Unknown</v>
      </c>
      <c r="T92" s="264" t="str">
        <f ca="1">IF(B92="","",IF(ISERROR(MATCH($J92,SorP!$B$1:$B$6230,0)),"",INDIRECT("'SorP'!$A$"&amp;MATCH($J92,SorP!$B$1:$B$6230,0))))</f>
        <v>US-NV</v>
      </c>
      <c r="U92" s="299"/>
      <c r="V92" s="300">
        <f>IF(C92="",NA(),MATCH($B92&amp;$C92,'Smelter Look-up'!$J:$J,0))</f>
        <v>311</v>
      </c>
      <c r="W92" s="301"/>
      <c r="X92" s="301">
        <f t="shared" si="5"/>
        <v>0</v>
      </c>
      <c r="Y92" s="301"/>
      <c r="Z92" s="301"/>
      <c r="AB92" s="303" t="str">
        <f t="shared" si="6"/>
        <v>TantalumKEMET Blue Powder</v>
      </c>
    </row>
    <row r="93" spans="1:28" s="302" customFormat="1" ht="89.25">
      <c r="A93" s="249"/>
      <c r="B93" s="250" t="s">
        <v>1656</v>
      </c>
      <c r="C93" s="256" t="s">
        <v>15519</v>
      </c>
      <c r="D93" s="250" t="s">
        <v>15519</v>
      </c>
      <c r="E93" s="250" t="s">
        <v>1621</v>
      </c>
      <c r="F93" s="250" t="s">
        <v>1150</v>
      </c>
      <c r="G93" s="250" t="s">
        <v>2275</v>
      </c>
      <c r="H93" s="251" t="s">
        <v>15459</v>
      </c>
      <c r="I93" s="252" t="s">
        <v>15459</v>
      </c>
      <c r="J93" s="252" t="s">
        <v>15459</v>
      </c>
      <c r="K93" s="254"/>
      <c r="L93" s="254"/>
      <c r="M93" s="254"/>
      <c r="N93" s="254"/>
      <c r="O93" s="254"/>
      <c r="P93" s="253"/>
      <c r="Q93" s="255"/>
      <c r="R93" s="250" t="str">
        <f ca="1">IF(ISERROR($V93),"",OFFSET('Smelter Look-up'!$C$4,$V93-4,0)&amp;"")</f>
        <v/>
      </c>
      <c r="S93" s="264" t="str">
        <f t="shared" ca="1" si="4"/>
        <v>CN</v>
      </c>
      <c r="T93" s="264" t="str">
        <f ca="1">IF(B93="","",IF(ISERROR(MATCH($J93,SorP!$B$1:$B$6230,0)),"",INDIRECT("'SorP'!$A$"&amp;MATCH($J93,SorP!$B$1:$B$6230,0))))</f>
        <v/>
      </c>
      <c r="U93" s="299"/>
      <c r="V93" s="300" t="e">
        <f>IF(C93="",NA(),MATCH($B93&amp;$C93,'Smelter Look-up'!$J:$J,0))</f>
        <v>#N/A</v>
      </c>
      <c r="W93" s="301"/>
      <c r="X93" s="301">
        <f t="shared" si="5"/>
        <v>0</v>
      </c>
      <c r="Y93" s="301"/>
      <c r="Z93" s="301"/>
      <c r="AB93" s="303" t="str">
        <f t="shared" si="6"/>
        <v>TantalumKing-Tan Tantalum Industry Ltd</v>
      </c>
    </row>
    <row r="94" spans="1:28" s="302" customFormat="1" ht="51">
      <c r="A94" s="249"/>
      <c r="B94" s="250" t="s">
        <v>1656</v>
      </c>
      <c r="C94" s="256" t="s">
        <v>56</v>
      </c>
      <c r="D94" s="250" t="s">
        <v>56</v>
      </c>
      <c r="E94" s="250" t="s">
        <v>1617</v>
      </c>
      <c r="F94" s="250" t="s">
        <v>1151</v>
      </c>
      <c r="G94" s="250" t="s">
        <v>2275</v>
      </c>
      <c r="H94" s="251">
        <v>0</v>
      </c>
      <c r="I94" s="252" t="s">
        <v>2489</v>
      </c>
      <c r="J94" s="252" t="s">
        <v>2285</v>
      </c>
      <c r="K94" s="254"/>
      <c r="L94" s="254"/>
      <c r="M94" s="254"/>
      <c r="N94" s="254"/>
      <c r="O94" s="254"/>
      <c r="P94" s="253"/>
      <c r="Q94" s="255"/>
      <c r="R94" s="250" t="str">
        <f ca="1">IF(ISERROR($V94),"",OFFSET('Smelter Look-up'!$C$4,$V94-4,0)&amp;"")</f>
        <v>LSM Brasil S.A.</v>
      </c>
      <c r="S94" s="264" t="str">
        <f t="shared" ca="1" si="4"/>
        <v>BR</v>
      </c>
      <c r="T94" s="264" t="str">
        <f ca="1">IF(B94="","",IF(ISERROR(MATCH($J94,SorP!$B$1:$B$6230,0)),"",INDIRECT("'SorP'!$A$"&amp;MATCH($J94,SorP!$B$1:$B$6230,0))))</f>
        <v>BR-MG</v>
      </c>
      <c r="U94" s="299"/>
      <c r="V94" s="300">
        <f>IF(C94="",NA(),MATCH($B94&amp;$C94,'Smelter Look-up'!$J:$J,0))</f>
        <v>313</v>
      </c>
      <c r="W94" s="301"/>
      <c r="X94" s="301">
        <f t="shared" si="5"/>
        <v>0</v>
      </c>
      <c r="Y94" s="301"/>
      <c r="Z94" s="301"/>
      <c r="AB94" s="303" t="str">
        <f t="shared" si="6"/>
        <v>TantalumLSM Brasil S.A.</v>
      </c>
    </row>
    <row r="95" spans="1:28" s="302" customFormat="1" ht="63.75">
      <c r="A95" s="249"/>
      <c r="B95" s="250" t="s">
        <v>1656</v>
      </c>
      <c r="C95" s="256" t="s">
        <v>1641</v>
      </c>
      <c r="D95" s="250" t="s">
        <v>1641</v>
      </c>
      <c r="E95" s="250" t="s">
        <v>1630</v>
      </c>
      <c r="F95" s="250" t="s">
        <v>1154</v>
      </c>
      <c r="G95" s="250" t="s">
        <v>2275</v>
      </c>
      <c r="H95" s="251">
        <v>0</v>
      </c>
      <c r="I95" s="252" t="s">
        <v>2495</v>
      </c>
      <c r="J95" s="252" t="s">
        <v>2496</v>
      </c>
      <c r="K95" s="254"/>
      <c r="L95" s="254"/>
      <c r="M95" s="254"/>
      <c r="N95" s="254"/>
      <c r="O95" s="254"/>
      <c r="P95" s="253"/>
      <c r="Q95" s="255"/>
      <c r="R95" s="250" t="str">
        <f ca="1">IF(ISERROR($V95),"",OFFSET('Smelter Look-up'!$C$4,$V95-4,0)&amp;"")</f>
        <v>Mitsui Mining and Smelting Co., Ltd.</v>
      </c>
      <c r="S95" s="264" t="str">
        <f t="shared" ca="1" si="4"/>
        <v>JP</v>
      </c>
      <c r="T95" s="264" t="str">
        <f ca="1">IF(B95="","",IF(ISERROR(MATCH($J95,SorP!$B$1:$B$6230,0)),"",INDIRECT("'SorP'!$A$"&amp;MATCH($J95,SorP!$B$1:$B$6230,0))))</f>
        <v>JP-40</v>
      </c>
      <c r="U95" s="299"/>
      <c r="V95" s="300">
        <f>IF(C95="",NA(),MATCH($B95&amp;$C95,'Smelter Look-up'!$J:$J,0))</f>
        <v>319</v>
      </c>
      <c r="W95" s="301"/>
      <c r="X95" s="301">
        <f t="shared" si="5"/>
        <v>0</v>
      </c>
      <c r="Y95" s="301"/>
      <c r="Z95" s="301"/>
      <c r="AB95" s="303" t="str">
        <f t="shared" si="6"/>
        <v>TantalumMitsui Mining &amp; Smelting</v>
      </c>
    </row>
    <row r="96" spans="1:28" s="302" customFormat="1" ht="63.75">
      <c r="A96" s="249"/>
      <c r="B96" s="250" t="s">
        <v>1656</v>
      </c>
      <c r="C96" s="256" t="s">
        <v>57</v>
      </c>
      <c r="D96" s="250" t="s">
        <v>57</v>
      </c>
      <c r="E96" s="250" t="s">
        <v>1625</v>
      </c>
      <c r="F96" s="250" t="s">
        <v>1155</v>
      </c>
      <c r="G96" s="250" t="s">
        <v>2275</v>
      </c>
      <c r="H96" s="251">
        <v>0</v>
      </c>
      <c r="I96" s="252" t="s">
        <v>2497</v>
      </c>
      <c r="J96" s="252" t="s">
        <v>2498</v>
      </c>
      <c r="K96" s="254"/>
      <c r="L96" s="254"/>
      <c r="M96" s="254"/>
      <c r="N96" s="254"/>
      <c r="O96" s="254"/>
      <c r="P96" s="253"/>
      <c r="Q96" s="255"/>
      <c r="R96" s="250" t="str">
        <f ca="1">IF(ISERROR($V96),"",OFFSET('Smelter Look-up'!$C$4,$V96-4,0)&amp;"")</f>
        <v>NPM Silmet AS</v>
      </c>
      <c r="S96" s="264" t="str">
        <f t="shared" ca="1" si="4"/>
        <v>EE</v>
      </c>
      <c r="T96" s="264" t="str">
        <f ca="1">IF(B96="","",IF(ISERROR(MATCH($J96,SorP!$B$1:$B$6230,0)),"",INDIRECT("'SorP'!$A$"&amp;MATCH($J96,SorP!$B$1:$B$6230,0))))</f>
        <v>EE-44</v>
      </c>
      <c r="U96" s="299"/>
      <c r="V96" s="300">
        <f>IF(C96="",NA(),MATCH($B96&amp;$C96,'Smelter Look-up'!$J:$J,0))</f>
        <v>321</v>
      </c>
      <c r="W96" s="301"/>
      <c r="X96" s="301">
        <f t="shared" si="5"/>
        <v>0</v>
      </c>
      <c r="Y96" s="301"/>
      <c r="Z96" s="301"/>
      <c r="AB96" s="303" t="str">
        <f t="shared" si="6"/>
        <v>TantalumMolycorp Silmet A.S.</v>
      </c>
    </row>
    <row r="97" spans="1:28" s="302" customFormat="1" ht="102">
      <c r="A97" s="249"/>
      <c r="B97" s="250" t="s">
        <v>1656</v>
      </c>
      <c r="C97" s="256" t="s">
        <v>1521</v>
      </c>
      <c r="D97" s="250" t="s">
        <v>1521</v>
      </c>
      <c r="E97" s="250" t="s">
        <v>1621</v>
      </c>
      <c r="F97" s="250" t="s">
        <v>1156</v>
      </c>
      <c r="G97" s="250" t="s">
        <v>2275</v>
      </c>
      <c r="H97" s="251">
        <v>0</v>
      </c>
      <c r="I97" s="252" t="s">
        <v>2499</v>
      </c>
      <c r="J97" s="252" t="s">
        <v>2500</v>
      </c>
      <c r="K97" s="254"/>
      <c r="L97" s="254"/>
      <c r="M97" s="254"/>
      <c r="N97" s="254"/>
      <c r="O97" s="254"/>
      <c r="P97" s="253"/>
      <c r="Q97" s="255"/>
      <c r="R97" s="250" t="str">
        <f ca="1">IF(ISERROR($V97),"",OFFSET('Smelter Look-up'!$C$4,$V97-4,0)&amp;"")</f>
        <v>Ningxia Orient Tantalum Industry Co., Ltd.</v>
      </c>
      <c r="S97" s="264" t="str">
        <f t="shared" ca="1" si="4"/>
        <v>CN</v>
      </c>
      <c r="T97" s="264" t="str">
        <f ca="1">IF(B97="","",IF(ISERROR(MATCH($J97,SorP!$B$1:$B$6230,0)),"",INDIRECT("'SorP'!$A$"&amp;MATCH($J97,SorP!$B$1:$B$6230,0))))</f>
        <v>CN-64</v>
      </c>
      <c r="U97" s="299"/>
      <c r="V97" s="300">
        <f>IF(C97="",NA(),MATCH($B97&amp;$C97,'Smelter Look-up'!$J:$J,0))</f>
        <v>322</v>
      </c>
      <c r="W97" s="301"/>
      <c r="X97" s="301">
        <f t="shared" si="5"/>
        <v>0</v>
      </c>
      <c r="Y97" s="301"/>
      <c r="Z97" s="301"/>
      <c r="AB97" s="303" t="str">
        <f t="shared" si="6"/>
        <v>TantalumNingxia Orient Tantalum Industry Co., Ltd.</v>
      </c>
    </row>
    <row r="98" spans="1:28" s="302" customFormat="1" ht="63.75">
      <c r="A98" s="249"/>
      <c r="B98" s="250" t="s">
        <v>1656</v>
      </c>
      <c r="C98" s="256" t="s">
        <v>1642</v>
      </c>
      <c r="D98" s="250" t="s">
        <v>1957</v>
      </c>
      <c r="E98" s="250" t="s">
        <v>1341</v>
      </c>
      <c r="F98" s="250" t="s">
        <v>1159</v>
      </c>
      <c r="G98" s="250" t="s">
        <v>2275</v>
      </c>
      <c r="H98" s="251">
        <v>0</v>
      </c>
      <c r="I98" s="252" t="s">
        <v>2504</v>
      </c>
      <c r="J98" s="252" t="s">
        <v>15520</v>
      </c>
      <c r="K98" s="254"/>
      <c r="L98" s="254"/>
      <c r="M98" s="254"/>
      <c r="N98" s="254"/>
      <c r="O98" s="254"/>
      <c r="P98" s="253"/>
      <c r="Q98" s="255"/>
      <c r="R98" s="250" t="str">
        <f ca="1">IF(ISERROR($V98),"",OFFSET('Smelter Look-up'!$C$4,$V98-4,0)&amp;"")</f>
        <v>Solikamsk Magnesium Works OAO</v>
      </c>
      <c r="S98" s="264" t="str">
        <f t="shared" ca="1" si="4"/>
        <v>RU</v>
      </c>
      <c r="T98" s="264" t="str">
        <f ca="1">IF(B98="","",IF(ISERROR(MATCH($J98,SorP!$B$1:$B$6230,0)),"",INDIRECT("'SorP'!$A$"&amp;MATCH($J98,SorP!$B$1:$B$6230,0))))</f>
        <v/>
      </c>
      <c r="U98" s="299"/>
      <c r="V98" s="300">
        <f>IF(C98="",NA(),MATCH($B98&amp;$C98,'Smelter Look-up'!$J:$J,0))</f>
        <v>334</v>
      </c>
      <c r="W98" s="301"/>
      <c r="X98" s="301">
        <f t="shared" si="5"/>
        <v>0</v>
      </c>
      <c r="Y98" s="301"/>
      <c r="Z98" s="301"/>
      <c r="AB98" s="303" t="str">
        <f t="shared" si="6"/>
        <v>TantalumSolikamsk Metal Works</v>
      </c>
    </row>
    <row r="99" spans="1:28" s="302" customFormat="1" ht="51">
      <c r="A99" s="249"/>
      <c r="B99" s="250" t="s">
        <v>1656</v>
      </c>
      <c r="C99" s="256" t="s">
        <v>1254</v>
      </c>
      <c r="D99" s="250" t="s">
        <v>1254</v>
      </c>
      <c r="E99" s="250" t="s">
        <v>1630</v>
      </c>
      <c r="F99" s="250" t="s">
        <v>1160</v>
      </c>
      <c r="G99" s="250" t="s">
        <v>2275</v>
      </c>
      <c r="H99" s="251">
        <v>0</v>
      </c>
      <c r="I99" s="252" t="s">
        <v>2505</v>
      </c>
      <c r="J99" s="252" t="s">
        <v>2289</v>
      </c>
      <c r="K99" s="254"/>
      <c r="L99" s="254"/>
      <c r="M99" s="254"/>
      <c r="N99" s="254"/>
      <c r="O99" s="254"/>
      <c r="P99" s="253"/>
      <c r="Q99" s="255"/>
      <c r="R99" s="250" t="str">
        <f ca="1">IF(ISERROR($V99),"",OFFSET('Smelter Look-up'!$C$4,$V99-4,0)&amp;"")</f>
        <v>Taki Chemical Co., Ltd.</v>
      </c>
      <c r="S99" s="264" t="str">
        <f t="shared" ca="1" si="4"/>
        <v>JP</v>
      </c>
      <c r="T99" s="264" t="str">
        <f ca="1">IF(B99="","",IF(ISERROR(MATCH($J99,SorP!$B$1:$B$6230,0)),"",INDIRECT("'SorP'!$A$"&amp;MATCH($J99,SorP!$B$1:$B$6230,0))))</f>
        <v>JP-28</v>
      </c>
      <c r="U99" s="299"/>
      <c r="V99" s="300">
        <f>IF(C99="",NA(),MATCH($B99&amp;$C99,'Smelter Look-up'!$J:$J,0))</f>
        <v>336</v>
      </c>
      <c r="W99" s="301"/>
      <c r="X99" s="301">
        <f t="shared" si="5"/>
        <v>0</v>
      </c>
      <c r="Y99" s="301"/>
      <c r="Z99" s="301"/>
      <c r="AB99" s="303" t="str">
        <f t="shared" si="6"/>
        <v>TantalumTaki Chemicals</v>
      </c>
    </row>
    <row r="100" spans="1:28" s="302" customFormat="1" ht="25.5">
      <c r="A100" s="249"/>
      <c r="B100" s="250" t="s">
        <v>1656</v>
      </c>
      <c r="C100" s="256" t="s">
        <v>15521</v>
      </c>
      <c r="D100" s="250" t="s">
        <v>15521</v>
      </c>
      <c r="E100" s="250" t="s">
        <v>15476</v>
      </c>
      <c r="F100" s="250" t="s">
        <v>1161</v>
      </c>
      <c r="G100" s="250" t="s">
        <v>2275</v>
      </c>
      <c r="H100" s="251" t="s">
        <v>15459</v>
      </c>
      <c r="I100" s="252" t="s">
        <v>15459</v>
      </c>
      <c r="J100" s="252" t="s">
        <v>15459</v>
      </c>
      <c r="K100" s="254"/>
      <c r="L100" s="254"/>
      <c r="M100" s="254"/>
      <c r="N100" s="254"/>
      <c r="O100" s="254"/>
      <c r="P100" s="253"/>
      <c r="Q100" s="255"/>
      <c r="R100" s="250" t="str">
        <f ca="1">IF(ISERROR($V100),"",OFFSET('Smelter Look-up'!$C$4,$V100-4,0)&amp;"")</f>
        <v/>
      </c>
      <c r="S100" s="264" t="str">
        <f t="shared" ca="1" si="4"/>
        <v>Unknown</v>
      </c>
      <c r="T100" s="264" t="str">
        <f ca="1">IF(B100="","",IF(ISERROR(MATCH($J100,SorP!$B$1:$B$6230,0)),"",INDIRECT("'SorP'!$A$"&amp;MATCH($J100,SorP!$B$1:$B$6230,0))))</f>
        <v/>
      </c>
      <c r="U100" s="299"/>
      <c r="V100" s="300" t="e">
        <f>IF(C100="",NA(),MATCH($B100&amp;$C100,'Smelter Look-up'!$J:$J,0))</f>
        <v>#N/A</v>
      </c>
      <c r="W100" s="301"/>
      <c r="X100" s="301">
        <f t="shared" si="5"/>
        <v>0</v>
      </c>
      <c r="Y100" s="301"/>
      <c r="Z100" s="301"/>
      <c r="AB100" s="303" t="str">
        <f t="shared" si="6"/>
        <v>TantalumTelex</v>
      </c>
    </row>
    <row r="101" spans="1:28" s="302" customFormat="1" ht="25.5">
      <c r="A101" s="249"/>
      <c r="B101" s="250" t="s">
        <v>1656</v>
      </c>
      <c r="C101" s="256" t="s">
        <v>15522</v>
      </c>
      <c r="D101" s="250" t="s">
        <v>15522</v>
      </c>
      <c r="E101" s="250" t="s">
        <v>1631</v>
      </c>
      <c r="F101" s="250" t="s">
        <v>1162</v>
      </c>
      <c r="G101" s="250" t="s">
        <v>2275</v>
      </c>
      <c r="H101" s="251">
        <v>0</v>
      </c>
      <c r="I101" s="252" t="s">
        <v>2351</v>
      </c>
      <c r="J101" s="252" t="s">
        <v>15523</v>
      </c>
      <c r="K101" s="254"/>
      <c r="L101" s="254"/>
      <c r="M101" s="254"/>
      <c r="N101" s="254"/>
      <c r="O101" s="254"/>
      <c r="P101" s="253"/>
      <c r="Q101" s="255"/>
      <c r="R101" s="250" t="str">
        <f ca="1">IF(ISERROR($V101),"",OFFSET('Smelter Look-up'!$C$4,$V101-4,0)&amp;"")</f>
        <v>Ulba Metallurgical Plant JSC</v>
      </c>
      <c r="S101" s="264" t="str">
        <f t="shared" ca="1" si="4"/>
        <v>KZ</v>
      </c>
      <c r="T101" s="264" t="str">
        <f ca="1">IF(B101="","",IF(ISERROR(MATCH($J101,SorP!$B$1:$B$6230,0)),"",INDIRECT("'SorP'!$A$"&amp;MATCH($J101,SorP!$B$1:$B$6230,0))))</f>
        <v/>
      </c>
      <c r="U101" s="299"/>
      <c r="V101" s="300">
        <f>IF(C101="",NA(),MATCH($B101&amp;$C101,'Smelter Look-up'!$J:$J,0))</f>
        <v>338</v>
      </c>
      <c r="W101" s="301"/>
      <c r="X101" s="301">
        <f t="shared" si="5"/>
        <v>0</v>
      </c>
      <c r="Y101" s="301"/>
      <c r="Z101" s="301"/>
      <c r="AB101" s="303" t="str">
        <f t="shared" si="6"/>
        <v>TantalumUlba</v>
      </c>
    </row>
    <row r="102" spans="1:28" s="302" customFormat="1" ht="63.75">
      <c r="A102" s="249"/>
      <c r="B102" s="250" t="s">
        <v>1656</v>
      </c>
      <c r="C102" s="256" t="s">
        <v>15524</v>
      </c>
      <c r="D102" s="250" t="s">
        <v>15524</v>
      </c>
      <c r="E102" s="250" t="s">
        <v>1621</v>
      </c>
      <c r="F102" s="250" t="s">
        <v>15525</v>
      </c>
      <c r="G102" s="250" t="s">
        <v>2275</v>
      </c>
      <c r="H102" s="251" t="s">
        <v>15459</v>
      </c>
      <c r="I102" s="252" t="s">
        <v>15459</v>
      </c>
      <c r="J102" s="252" t="s">
        <v>15459</v>
      </c>
      <c r="K102" s="254"/>
      <c r="L102" s="254"/>
      <c r="M102" s="254"/>
      <c r="N102" s="254"/>
      <c r="O102" s="254"/>
      <c r="P102" s="253"/>
      <c r="Q102" s="255"/>
      <c r="R102" s="250" t="str">
        <f ca="1">IF(ISERROR($V102),"",OFFSET('Smelter Look-up'!$C$4,$V102-4,0)&amp;"")</f>
        <v/>
      </c>
      <c r="S102" s="264" t="str">
        <f t="shared" ca="1" si="4"/>
        <v>CN</v>
      </c>
      <c r="T102" s="264" t="str">
        <f ca="1">IF(B102="","",IF(ISERROR(MATCH($J102,SorP!$B$1:$B$6230,0)),"",INDIRECT("'SorP'!$A$"&amp;MATCH($J102,SorP!$B$1:$B$6230,0))))</f>
        <v/>
      </c>
      <c r="U102" s="299"/>
      <c r="V102" s="300" t="e">
        <f>IF(C102="",NA(),MATCH($B102&amp;$C102,'Smelter Look-up'!$J:$J,0))</f>
        <v>#N/A</v>
      </c>
      <c r="W102" s="301"/>
      <c r="X102" s="301">
        <f t="shared" si="5"/>
        <v>0</v>
      </c>
      <c r="Y102" s="301"/>
      <c r="Z102" s="301"/>
      <c r="AB102" s="303" t="str">
        <f t="shared" si="6"/>
        <v>TantalumZhuzhou Cement Carbide</v>
      </c>
    </row>
    <row r="103" spans="1:28" s="302" customFormat="1" ht="25.5">
      <c r="A103" s="249"/>
      <c r="B103" s="250" t="s">
        <v>1655</v>
      </c>
      <c r="C103" s="256" t="s">
        <v>58</v>
      </c>
      <c r="D103" s="250" t="s">
        <v>58</v>
      </c>
      <c r="E103" s="250" t="s">
        <v>15476</v>
      </c>
      <c r="F103" s="250" t="s">
        <v>1165</v>
      </c>
      <c r="G103" s="250" t="s">
        <v>2275</v>
      </c>
      <c r="H103" s="251">
        <v>0</v>
      </c>
      <c r="I103" s="252" t="s">
        <v>2536</v>
      </c>
      <c r="J103" s="252" t="s">
        <v>2508</v>
      </c>
      <c r="K103" s="254"/>
      <c r="L103" s="254"/>
      <c r="M103" s="254"/>
      <c r="N103" s="254"/>
      <c r="O103" s="254"/>
      <c r="P103" s="253"/>
      <c r="Q103" s="255"/>
      <c r="R103" s="250" t="str">
        <f ca="1">IF(ISERROR($V103),"",OFFSET('Smelter Look-up'!$C$4,$V103-4,0)&amp;"")</f>
        <v>Alpha</v>
      </c>
      <c r="S103" s="264" t="str">
        <f t="shared" ca="1" si="4"/>
        <v>Unknown</v>
      </c>
      <c r="T103" s="264" t="str">
        <f ca="1">IF(B103="","",IF(ISERROR(MATCH($J103,SorP!$B$1:$B$6230,0)),"",INDIRECT("'SorP'!$A$"&amp;MATCH($J103,SorP!$B$1:$B$6230,0))))</f>
        <v>US-PA</v>
      </c>
      <c r="U103" s="299"/>
      <c r="V103" s="300">
        <f>IF(C103="",NA(),MATCH($B103&amp;$C103,'Smelter Look-up'!$J:$J,0))</f>
        <v>348</v>
      </c>
      <c r="W103" s="301"/>
      <c r="X103" s="301">
        <f t="shared" si="5"/>
        <v>0</v>
      </c>
      <c r="Y103" s="301"/>
      <c r="Z103" s="301"/>
      <c r="AB103" s="303" t="str">
        <f t="shared" si="6"/>
        <v>TinAlpha</v>
      </c>
    </row>
    <row r="104" spans="1:28" s="302" customFormat="1" ht="63.75">
      <c r="A104" s="249"/>
      <c r="B104" s="250" t="s">
        <v>1655</v>
      </c>
      <c r="C104" s="256" t="s">
        <v>1887</v>
      </c>
      <c r="D104" s="250" t="s">
        <v>1887</v>
      </c>
      <c r="E104" s="250" t="s">
        <v>1621</v>
      </c>
      <c r="F104" s="250" t="s">
        <v>1175</v>
      </c>
      <c r="G104" s="250" t="s">
        <v>2275</v>
      </c>
      <c r="H104" s="251">
        <v>0</v>
      </c>
      <c r="I104" s="252" t="s">
        <v>2554</v>
      </c>
      <c r="J104" s="252" t="s">
        <v>2534</v>
      </c>
      <c r="K104" s="254"/>
      <c r="L104" s="254"/>
      <c r="M104" s="254"/>
      <c r="N104" s="254"/>
      <c r="O104" s="254"/>
      <c r="P104" s="253"/>
      <c r="Q104" s="255"/>
      <c r="R104" s="250" t="str">
        <f ca="1">IF(ISERROR($V104),"",OFFSET('Smelter Look-up'!$C$4,$V104-4,0)&amp;"")</f>
        <v>China Tin Group Co., Ltd.</v>
      </c>
      <c r="S104" s="264" t="str">
        <f t="shared" ca="1" si="4"/>
        <v>CN</v>
      </c>
      <c r="T104" s="264" t="str">
        <f ca="1">IF(B104="","",IF(ISERROR(MATCH($J104,SorP!$B$1:$B$6230,0)),"",INDIRECT("'SorP'!$A$"&amp;MATCH($J104,SorP!$B$1:$B$6230,0))))</f>
        <v>CN-45</v>
      </c>
      <c r="U104" s="299"/>
      <c r="V104" s="300">
        <f>IF(C104="",NA(),MATCH($B104&amp;$C104,'Smelter Look-up'!$J:$J,0))</f>
        <v>361</v>
      </c>
      <c r="W104" s="301"/>
      <c r="X104" s="301">
        <f t="shared" si="5"/>
        <v>0</v>
      </c>
      <c r="Y104" s="301"/>
      <c r="Z104" s="301"/>
      <c r="AB104" s="303" t="str">
        <f t="shared" si="6"/>
        <v>TinChina Tin Group Co., Ltd.</v>
      </c>
    </row>
    <row r="105" spans="1:28" s="302" customFormat="1" ht="38.25">
      <c r="A105" s="249"/>
      <c r="B105" s="250" t="s">
        <v>1655</v>
      </c>
      <c r="C105" s="256" t="s">
        <v>15526</v>
      </c>
      <c r="D105" s="250" t="s">
        <v>15526</v>
      </c>
      <c r="E105" s="250" t="s">
        <v>1617</v>
      </c>
      <c r="F105" s="250" t="s">
        <v>15527</v>
      </c>
      <c r="G105" s="250" t="s">
        <v>2275</v>
      </c>
      <c r="H105" s="251">
        <v>0</v>
      </c>
      <c r="I105" s="252" t="s">
        <v>2542</v>
      </c>
      <c r="J105" s="252" t="s">
        <v>15528</v>
      </c>
      <c r="K105" s="254"/>
      <c r="L105" s="254"/>
      <c r="M105" s="254"/>
      <c r="N105" s="254"/>
      <c r="O105" s="254"/>
      <c r="P105" s="253"/>
      <c r="Q105" s="255"/>
      <c r="R105" s="250" t="str">
        <f ca="1">IF(ISERROR($V105),"",OFFSET('Smelter Look-up'!$C$4,$V105-4,0)&amp;"")</f>
        <v/>
      </c>
      <c r="S105" s="264" t="str">
        <f t="shared" ca="1" si="4"/>
        <v>BR</v>
      </c>
      <c r="T105" s="264" t="str">
        <f ca="1">IF(B105="","",IF(ISERROR(MATCH($J105,SorP!$B$1:$B$6230,0)),"",INDIRECT("'SorP'!$A$"&amp;MATCH($J105,SorP!$B$1:$B$6230,0))))</f>
        <v/>
      </c>
      <c r="U105" s="299"/>
      <c r="V105" s="300" t="e">
        <f>IF(C105="",NA(),MATCH($B105&amp;$C105,'Smelter Look-up'!$J:$J,0))</f>
        <v>#N/A</v>
      </c>
      <c r="W105" s="301"/>
      <c r="X105" s="301">
        <f t="shared" si="5"/>
        <v>0</v>
      </c>
      <c r="Y105" s="301"/>
      <c r="Z105" s="301"/>
      <c r="AB105" s="303" t="str">
        <f t="shared" si="6"/>
        <v>TinCooper Santa</v>
      </c>
    </row>
    <row r="106" spans="1:28" s="302" customFormat="1" ht="38.25">
      <c r="A106" s="249"/>
      <c r="B106" s="250" t="s">
        <v>1655</v>
      </c>
      <c r="C106" s="256" t="s">
        <v>15529</v>
      </c>
      <c r="D106" s="250" t="s">
        <v>15529</v>
      </c>
      <c r="E106" s="250" t="s">
        <v>1627</v>
      </c>
      <c r="F106" s="250" t="s">
        <v>15530</v>
      </c>
      <c r="G106" s="250" t="s">
        <v>2275</v>
      </c>
      <c r="H106" s="251">
        <v>0</v>
      </c>
      <c r="I106" s="252" t="s">
        <v>15531</v>
      </c>
      <c r="J106" s="252" t="s">
        <v>15532</v>
      </c>
      <c r="K106" s="254"/>
      <c r="L106" s="254"/>
      <c r="M106" s="254"/>
      <c r="N106" s="254"/>
      <c r="O106" s="254"/>
      <c r="P106" s="253"/>
      <c r="Q106" s="255"/>
      <c r="R106" s="250" t="str">
        <f ca="1">IF(ISERROR($V106),"",OFFSET('Smelter Look-up'!$C$4,$V106-4,0)&amp;"")</f>
        <v/>
      </c>
      <c r="S106" s="264" t="str">
        <f t="shared" ca="1" si="4"/>
        <v>ID</v>
      </c>
      <c r="T106" s="264" t="str">
        <f ca="1">IF(B106="","",IF(ISERROR(MATCH($J106,SorP!$B$1:$B$6230,0)),"",INDIRECT("'SorP'!$A$"&amp;MATCH($J106,SorP!$B$1:$B$6230,0))))</f>
        <v/>
      </c>
      <c r="U106" s="299"/>
      <c r="V106" s="300" t="e">
        <f>IF(C106="",NA(),MATCH($B106&amp;$C106,'Smelter Look-up'!$J:$J,0))</f>
        <v>#N/A</v>
      </c>
      <c r="W106" s="301"/>
      <c r="X106" s="301">
        <f t="shared" si="5"/>
        <v>0</v>
      </c>
      <c r="Y106" s="301"/>
      <c r="Z106" s="301"/>
      <c r="AB106" s="303" t="str">
        <f t="shared" si="6"/>
        <v>TinCV JusTindo</v>
      </c>
    </row>
    <row r="107" spans="1:28" s="302" customFormat="1" ht="38.25">
      <c r="A107" s="249"/>
      <c r="B107" s="250" t="s">
        <v>1655</v>
      </c>
      <c r="C107" s="256" t="s">
        <v>15533</v>
      </c>
      <c r="D107" s="250" t="s">
        <v>15533</v>
      </c>
      <c r="E107" s="250" t="s">
        <v>1627</v>
      </c>
      <c r="F107" s="250" t="s">
        <v>15534</v>
      </c>
      <c r="G107" s="250" t="s">
        <v>2275</v>
      </c>
      <c r="H107" s="251" t="s">
        <v>15459</v>
      </c>
      <c r="I107" s="252" t="s">
        <v>15459</v>
      </c>
      <c r="J107" s="252" t="s">
        <v>15459</v>
      </c>
      <c r="K107" s="254"/>
      <c r="L107" s="254"/>
      <c r="M107" s="254"/>
      <c r="N107" s="254"/>
      <c r="O107" s="254"/>
      <c r="P107" s="253"/>
      <c r="Q107" s="255"/>
      <c r="R107" s="250" t="str">
        <f ca="1">IF(ISERROR($V107),"",OFFSET('Smelter Look-up'!$C$4,$V107-4,0)&amp;"")</f>
        <v/>
      </c>
      <c r="S107" s="264" t="str">
        <f t="shared" ca="1" si="4"/>
        <v>ID</v>
      </c>
      <c r="T107" s="264" t="str">
        <f ca="1">IF(B107="","",IF(ISERROR(MATCH($J107,SorP!$B$1:$B$6230,0)),"",INDIRECT("'SorP'!$A$"&amp;MATCH($J107,SorP!$B$1:$B$6230,0))))</f>
        <v/>
      </c>
      <c r="U107" s="299"/>
      <c r="V107" s="300" t="e">
        <f>IF(C107="",NA(),MATCH($B107&amp;$C107,'Smelter Look-up'!$J:$J,0))</f>
        <v>#N/A</v>
      </c>
      <c r="W107" s="301"/>
      <c r="X107" s="301">
        <f t="shared" si="5"/>
        <v>0</v>
      </c>
      <c r="Y107" s="301"/>
      <c r="Z107" s="301"/>
      <c r="AB107" s="303" t="str">
        <f t="shared" si="6"/>
        <v>TinCV Makmur Jaya</v>
      </c>
    </row>
    <row r="108" spans="1:28" s="302" customFormat="1" ht="38.25">
      <c r="A108" s="249"/>
      <c r="B108" s="250" t="s">
        <v>1655</v>
      </c>
      <c r="C108" s="256" t="s">
        <v>3147</v>
      </c>
      <c r="D108" s="250" t="s">
        <v>3147</v>
      </c>
      <c r="E108" s="250" t="s">
        <v>1627</v>
      </c>
      <c r="F108" s="250" t="s">
        <v>1965</v>
      </c>
      <c r="G108" s="250" t="s">
        <v>2275</v>
      </c>
      <c r="H108" s="251">
        <v>0</v>
      </c>
      <c r="I108" s="252" t="s">
        <v>3848</v>
      </c>
      <c r="J108" s="252" t="s">
        <v>15532</v>
      </c>
      <c r="K108" s="254"/>
      <c r="L108" s="254"/>
      <c r="M108" s="254"/>
      <c r="N108" s="254"/>
      <c r="O108" s="254"/>
      <c r="P108" s="253"/>
      <c r="Q108" s="255"/>
      <c r="R108" s="250" t="str">
        <f ca="1">IF(ISERROR($V108),"",OFFSET('Smelter Look-up'!$C$4,$V108-4,0)&amp;"")</f>
        <v>PT Aries Kencana Sejahtera</v>
      </c>
      <c r="S108" s="264" t="str">
        <f t="shared" ca="1" si="4"/>
        <v>ID</v>
      </c>
      <c r="T108" s="264" t="str">
        <f ca="1">IF(B108="","",IF(ISERROR(MATCH($J108,SorP!$B$1:$B$6230,0)),"",INDIRECT("'SorP'!$A$"&amp;MATCH($J108,SorP!$B$1:$B$6230,0))))</f>
        <v/>
      </c>
      <c r="U108" s="299"/>
      <c r="V108" s="300">
        <f>IF(C108="",NA(),MATCH($B108&amp;$C108,'Smelter Look-up'!$J:$J,0))</f>
        <v>371</v>
      </c>
      <c r="W108" s="301"/>
      <c r="X108" s="301">
        <f t="shared" si="5"/>
        <v>0</v>
      </c>
      <c r="Y108" s="301"/>
      <c r="Z108" s="301"/>
      <c r="AB108" s="303" t="str">
        <f t="shared" si="6"/>
        <v>TinCV Nurjanah</v>
      </c>
    </row>
    <row r="109" spans="1:28" s="302" customFormat="1" ht="51">
      <c r="A109" s="249"/>
      <c r="B109" s="250" t="s">
        <v>1655</v>
      </c>
      <c r="C109" s="256" t="s">
        <v>1286</v>
      </c>
      <c r="D109" s="250" t="s">
        <v>1286</v>
      </c>
      <c r="E109" s="250" t="s">
        <v>1627</v>
      </c>
      <c r="F109" s="250" t="s">
        <v>1166</v>
      </c>
      <c r="G109" s="250" t="s">
        <v>2275</v>
      </c>
      <c r="H109" s="251">
        <v>0</v>
      </c>
      <c r="I109" s="252" t="s">
        <v>2544</v>
      </c>
      <c r="J109" s="252" t="s">
        <v>15532</v>
      </c>
      <c r="K109" s="254"/>
      <c r="L109" s="254"/>
      <c r="M109" s="254"/>
      <c r="N109" s="254"/>
      <c r="O109" s="254"/>
      <c r="P109" s="253"/>
      <c r="Q109" s="255"/>
      <c r="R109" s="250" t="str">
        <f ca="1">IF(ISERROR($V109),"",OFFSET('Smelter Look-up'!$C$4,$V109-4,0)&amp;"")</f>
        <v>CV Serumpun Sebalai</v>
      </c>
      <c r="S109" s="264" t="str">
        <f t="shared" ca="1" si="4"/>
        <v>ID</v>
      </c>
      <c r="T109" s="264" t="str">
        <f ca="1">IF(B109="","",IF(ISERROR(MATCH($J109,SorP!$B$1:$B$6230,0)),"",INDIRECT("'SorP'!$A$"&amp;MATCH($J109,SorP!$B$1:$B$6230,0))))</f>
        <v/>
      </c>
      <c r="U109" s="299"/>
      <c r="V109" s="300">
        <f>IF(C109="",NA(),MATCH($B109&amp;$C109,'Smelter Look-up'!$J:$J,0))</f>
        <v>372</v>
      </c>
      <c r="W109" s="301"/>
      <c r="X109" s="301">
        <f t="shared" si="5"/>
        <v>0</v>
      </c>
      <c r="Y109" s="301"/>
      <c r="Z109" s="301"/>
      <c r="AB109" s="303" t="str">
        <f t="shared" si="6"/>
        <v>TinCV Serumpun Sebalai</v>
      </c>
    </row>
    <row r="110" spans="1:28" s="302" customFormat="1" ht="51">
      <c r="A110" s="249"/>
      <c r="B110" s="250" t="s">
        <v>1655</v>
      </c>
      <c r="C110" s="256" t="s">
        <v>1287</v>
      </c>
      <c r="D110" s="250" t="s">
        <v>1287</v>
      </c>
      <c r="E110" s="250" t="s">
        <v>1627</v>
      </c>
      <c r="F110" s="250" t="s">
        <v>1167</v>
      </c>
      <c r="G110" s="250" t="s">
        <v>2275</v>
      </c>
      <c r="H110" s="251">
        <v>0</v>
      </c>
      <c r="I110" s="252" t="s">
        <v>2545</v>
      </c>
      <c r="J110" s="252" t="s">
        <v>15532</v>
      </c>
      <c r="K110" s="254"/>
      <c r="L110" s="254"/>
      <c r="M110" s="254"/>
      <c r="N110" s="254"/>
      <c r="O110" s="254"/>
      <c r="P110" s="253"/>
      <c r="Q110" s="255"/>
      <c r="R110" s="250" t="str">
        <f ca="1">IF(ISERROR($V110),"",OFFSET('Smelter Look-up'!$C$4,$V110-4,0)&amp;"")</f>
        <v>CV United Smelting</v>
      </c>
      <c r="S110" s="264" t="str">
        <f t="shared" ca="1" si="4"/>
        <v>ID</v>
      </c>
      <c r="T110" s="264" t="str">
        <f ca="1">IF(B110="","",IF(ISERROR(MATCH($J110,SorP!$B$1:$B$6230,0)),"",INDIRECT("'SorP'!$A$"&amp;MATCH($J110,SorP!$B$1:$B$6230,0))))</f>
        <v/>
      </c>
      <c r="U110" s="299"/>
      <c r="V110" s="300">
        <f>IF(C110="",NA(),MATCH($B110&amp;$C110,'Smelter Look-up'!$J:$J,0))</f>
        <v>374</v>
      </c>
      <c r="W110" s="301"/>
      <c r="X110" s="301">
        <f t="shared" si="5"/>
        <v>0</v>
      </c>
      <c r="Y110" s="301"/>
      <c r="Z110" s="301"/>
      <c r="AB110" s="303" t="str">
        <f t="shared" si="6"/>
        <v>TinCV United Smelting</v>
      </c>
    </row>
    <row r="111" spans="1:28" s="302" customFormat="1" ht="25.5">
      <c r="A111" s="249"/>
      <c r="B111" s="250" t="s">
        <v>1655</v>
      </c>
      <c r="C111" s="256" t="s">
        <v>1288</v>
      </c>
      <c r="D111" s="250" t="s">
        <v>1288</v>
      </c>
      <c r="E111" s="250" t="s">
        <v>15535</v>
      </c>
      <c r="F111" s="250" t="s">
        <v>1168</v>
      </c>
      <c r="G111" s="250" t="s">
        <v>2275</v>
      </c>
      <c r="H111" s="251">
        <v>0</v>
      </c>
      <c r="I111" s="252" t="s">
        <v>2547</v>
      </c>
      <c r="J111" s="252" t="s">
        <v>15536</v>
      </c>
      <c r="K111" s="254"/>
      <c r="L111" s="254"/>
      <c r="M111" s="254"/>
      <c r="N111" s="254"/>
      <c r="O111" s="254"/>
      <c r="P111" s="253"/>
      <c r="Q111" s="255"/>
      <c r="R111" s="250" t="str">
        <f ca="1">IF(ISERROR($V111),"",OFFSET('Smelter Look-up'!$C$4,$V111-4,0)&amp;"")</f>
        <v>EM Vinto</v>
      </c>
      <c r="S111" s="264" t="str">
        <f t="shared" ca="1" si="4"/>
        <v>Unknown</v>
      </c>
      <c r="T111" s="264" t="str">
        <f ca="1">IF(B111="","",IF(ISERROR(MATCH($J111,SorP!$B$1:$B$6230,0)),"",INDIRECT("'SorP'!$A$"&amp;MATCH($J111,SorP!$B$1:$B$6230,0))))</f>
        <v/>
      </c>
      <c r="U111" s="299"/>
      <c r="V111" s="300">
        <f>IF(C111="",NA(),MATCH($B111&amp;$C111,'Smelter Look-up'!$J:$J,0))</f>
        <v>379</v>
      </c>
      <c r="W111" s="301"/>
      <c r="X111" s="301">
        <f t="shared" si="5"/>
        <v>0</v>
      </c>
      <c r="Y111" s="301"/>
      <c r="Z111" s="301"/>
      <c r="AB111" s="303" t="str">
        <f t="shared" si="6"/>
        <v>TinEM Vinto</v>
      </c>
    </row>
    <row r="112" spans="1:28" s="302" customFormat="1" ht="25.5">
      <c r="A112" s="249"/>
      <c r="B112" s="250" t="s">
        <v>1655</v>
      </c>
      <c r="C112" s="256" t="s">
        <v>1249</v>
      </c>
      <c r="D112" s="250" t="s">
        <v>1249</v>
      </c>
      <c r="E112" s="250" t="s">
        <v>1340</v>
      </c>
      <c r="F112" s="250" t="s">
        <v>1170</v>
      </c>
      <c r="G112" s="250" t="s">
        <v>2275</v>
      </c>
      <c r="H112" s="251">
        <v>0</v>
      </c>
      <c r="I112" s="252" t="s">
        <v>2550</v>
      </c>
      <c r="J112" s="252" t="s">
        <v>15537</v>
      </c>
      <c r="K112" s="254"/>
      <c r="L112" s="254"/>
      <c r="M112" s="254"/>
      <c r="N112" s="254"/>
      <c r="O112" s="254"/>
      <c r="P112" s="253"/>
      <c r="Q112" s="255"/>
      <c r="R112" s="250" t="str">
        <f ca="1">IF(ISERROR($V112),"",OFFSET('Smelter Look-up'!$C$4,$V112-4,0)&amp;"")</f>
        <v>Fenix Metals</v>
      </c>
      <c r="S112" s="264" t="str">
        <f t="shared" ca="1" si="4"/>
        <v>PL</v>
      </c>
      <c r="T112" s="264" t="str">
        <f ca="1">IF(B112="","",IF(ISERROR(MATCH($J112,SorP!$B$1:$B$6230,0)),"",INDIRECT("'SorP'!$A$"&amp;MATCH($J112,SorP!$B$1:$B$6230,0))))</f>
        <v/>
      </c>
      <c r="U112" s="299"/>
      <c r="V112" s="300">
        <f>IF(C112="",NA(),MATCH($B112&amp;$C112,'Smelter Look-up'!$J:$J,0))</f>
        <v>385</v>
      </c>
      <c r="W112" s="301"/>
      <c r="X112" s="301">
        <f t="shared" si="5"/>
        <v>0</v>
      </c>
      <c r="Y112" s="301"/>
      <c r="Z112" s="301"/>
      <c r="AB112" s="303" t="str">
        <f t="shared" si="6"/>
        <v>TinFenix Metals</v>
      </c>
    </row>
    <row r="113" spans="1:28" s="302" customFormat="1" ht="89.25">
      <c r="A113" s="249"/>
      <c r="B113" s="250" t="s">
        <v>1655</v>
      </c>
      <c r="C113" s="256" t="s">
        <v>15538</v>
      </c>
      <c r="D113" s="250" t="s">
        <v>15538</v>
      </c>
      <c r="E113" s="250" t="s">
        <v>1621</v>
      </c>
      <c r="F113" s="250" t="s">
        <v>1171</v>
      </c>
      <c r="G113" s="250" t="s">
        <v>2275</v>
      </c>
      <c r="H113" s="251" t="s">
        <v>15459</v>
      </c>
      <c r="I113" s="252" t="s">
        <v>15459</v>
      </c>
      <c r="J113" s="252" t="s">
        <v>15459</v>
      </c>
      <c r="K113" s="254"/>
      <c r="L113" s="254"/>
      <c r="M113" s="254"/>
      <c r="N113" s="254"/>
      <c r="O113" s="254"/>
      <c r="P113" s="253"/>
      <c r="Q113" s="255"/>
      <c r="R113" s="250" t="str">
        <f ca="1">IF(ISERROR($V113),"",OFFSET('Smelter Look-up'!$C$4,$V113-4,0)&amp;"")</f>
        <v/>
      </c>
      <c r="S113" s="264" t="str">
        <f t="shared" ca="1" si="4"/>
        <v>CN</v>
      </c>
      <c r="T113" s="264" t="str">
        <f ca="1">IF(B113="","",IF(ISERROR(MATCH($J113,SorP!$B$1:$B$6230,0)),"",INDIRECT("'SorP'!$A$"&amp;MATCH($J113,SorP!$B$1:$B$6230,0))))</f>
        <v/>
      </c>
      <c r="U113" s="299"/>
      <c r="V113" s="300" t="e">
        <f>IF(C113="",NA(),MATCH($B113&amp;$C113,'Smelter Look-up'!$J:$J,0))</f>
        <v>#N/A</v>
      </c>
      <c r="W113" s="301"/>
      <c r="X113" s="301">
        <f t="shared" si="5"/>
        <v>0</v>
      </c>
      <c r="Y113" s="301"/>
      <c r="Z113" s="301"/>
      <c r="AB113" s="303" t="str">
        <f t="shared" si="6"/>
        <v>TinGejiu Non-Ferrous Metal Processing Co. Ltd.</v>
      </c>
    </row>
    <row r="114" spans="1:28" s="302" customFormat="1" ht="25.5">
      <c r="A114" s="249"/>
      <c r="B114" s="250" t="s">
        <v>1655</v>
      </c>
      <c r="C114" s="256" t="s">
        <v>1289</v>
      </c>
      <c r="D114" s="250" t="s">
        <v>1289</v>
      </c>
      <c r="E114" s="250" t="s">
        <v>1621</v>
      </c>
      <c r="F114" s="250" t="s">
        <v>1172</v>
      </c>
      <c r="G114" s="250" t="s">
        <v>2275</v>
      </c>
      <c r="H114" s="251">
        <v>0</v>
      </c>
      <c r="I114" s="252" t="s">
        <v>3849</v>
      </c>
      <c r="J114" s="252" t="s">
        <v>2306</v>
      </c>
      <c r="K114" s="254"/>
      <c r="L114" s="254"/>
      <c r="M114" s="254"/>
      <c r="N114" s="254"/>
      <c r="O114" s="254"/>
      <c r="P114" s="253"/>
      <c r="Q114" s="255"/>
      <c r="R114" s="250" t="str">
        <f ca="1">IF(ISERROR($V114),"",OFFSET('Smelter Look-up'!$C$4,$V114-4,0)&amp;"")</f>
        <v>Gejiu Zili Mining And Metallurgy Co., Ltd.</v>
      </c>
      <c r="S114" s="264" t="str">
        <f t="shared" ca="1" si="4"/>
        <v>CN</v>
      </c>
      <c r="T114" s="264" t="str">
        <f ca="1">IF(B114="","",IF(ISERROR(MATCH($J114,SorP!$B$1:$B$6230,0)),"",INDIRECT("'SorP'!$A$"&amp;MATCH($J114,SorP!$B$1:$B$6230,0))))</f>
        <v>CN-53</v>
      </c>
      <c r="U114" s="299"/>
      <c r="V114" s="300">
        <f>IF(C114="",NA(),MATCH($B114&amp;$C114,'Smelter Look-up'!$J:$J,0))</f>
        <v>393</v>
      </c>
      <c r="W114" s="301"/>
      <c r="X114" s="301">
        <f t="shared" si="5"/>
        <v>0</v>
      </c>
      <c r="Y114" s="301"/>
      <c r="Z114" s="301"/>
      <c r="AB114" s="303" t="str">
        <f t="shared" si="6"/>
        <v>TinGejiu Zi-Li</v>
      </c>
    </row>
    <row r="115" spans="1:28" s="302" customFormat="1" ht="89.25">
      <c r="A115" s="249"/>
      <c r="B115" s="250" t="s">
        <v>1655</v>
      </c>
      <c r="C115" s="256" t="s">
        <v>829</v>
      </c>
      <c r="D115" s="250" t="s">
        <v>2025</v>
      </c>
      <c r="E115" s="250" t="s">
        <v>1621</v>
      </c>
      <c r="F115" s="250" t="s">
        <v>1174</v>
      </c>
      <c r="G115" s="250" t="s">
        <v>2275</v>
      </c>
      <c r="H115" s="251">
        <v>0</v>
      </c>
      <c r="I115" s="252" t="s">
        <v>3849</v>
      </c>
      <c r="J115" s="252" t="s">
        <v>2306</v>
      </c>
      <c r="K115" s="254"/>
      <c r="L115" s="254"/>
      <c r="M115" s="254"/>
      <c r="N115" s="254"/>
      <c r="O115" s="254"/>
      <c r="P115" s="253"/>
      <c r="Q115" s="255"/>
      <c r="R115" s="250" t="str">
        <f ca="1">IF(ISERROR($V115),"",OFFSET('Smelter Look-up'!$C$4,$V115-4,0)&amp;"")</f>
        <v>Gejiu Kai Meng Industry and Trade LLC</v>
      </c>
      <c r="S115" s="264" t="str">
        <f t="shared" ca="1" si="4"/>
        <v>CN</v>
      </c>
      <c r="T115" s="264" t="str">
        <f ca="1">IF(B115="","",IF(ISERROR(MATCH($J115,SorP!$B$1:$B$6230,0)),"",INDIRECT("'SorP'!$A$"&amp;MATCH($J115,SorP!$B$1:$B$6230,0))))</f>
        <v>CN-53</v>
      </c>
      <c r="U115" s="299"/>
      <c r="V115" s="300">
        <f>IF(C115="",NA(),MATCH($B115&amp;$C115,'Smelter Look-up'!$J:$J,0))</f>
        <v>411</v>
      </c>
      <c r="W115" s="301"/>
      <c r="X115" s="301">
        <f t="shared" si="5"/>
        <v>0</v>
      </c>
      <c r="Y115" s="301"/>
      <c r="Z115" s="301"/>
      <c r="AB115" s="303" t="str">
        <f t="shared" si="6"/>
        <v>TinKai Unita Trade Limited Liability Company</v>
      </c>
    </row>
    <row r="116" spans="1:28" s="302" customFormat="1" ht="63.75">
      <c r="A116" s="249"/>
      <c r="B116" s="250" t="s">
        <v>1655</v>
      </c>
      <c r="C116" s="256" t="s">
        <v>15539</v>
      </c>
      <c r="D116" s="250" t="s">
        <v>15539</v>
      </c>
      <c r="E116" s="250" t="s">
        <v>1621</v>
      </c>
      <c r="F116" s="250" t="s">
        <v>15540</v>
      </c>
      <c r="G116" s="250" t="s">
        <v>2275</v>
      </c>
      <c r="H116" s="251" t="s">
        <v>15459</v>
      </c>
      <c r="I116" s="252" t="s">
        <v>15459</v>
      </c>
      <c r="J116" s="252" t="s">
        <v>15459</v>
      </c>
      <c r="K116" s="254"/>
      <c r="L116" s="254"/>
      <c r="M116" s="254"/>
      <c r="N116" s="254"/>
      <c r="O116" s="254"/>
      <c r="P116" s="253"/>
      <c r="Q116" s="255"/>
      <c r="R116" s="250" t="str">
        <f ca="1">IF(ISERROR($V116),"",OFFSET('Smelter Look-up'!$C$4,$V116-4,0)&amp;"")</f>
        <v/>
      </c>
      <c r="S116" s="264" t="str">
        <f t="shared" ca="1" si="4"/>
        <v>CN</v>
      </c>
      <c r="T116" s="264" t="str">
        <f ca="1">IF(B116="","",IF(ISERROR(MATCH($J116,SorP!$B$1:$B$6230,0)),"",INDIRECT("'SorP'!$A$"&amp;MATCH($J116,SorP!$B$1:$B$6230,0))))</f>
        <v/>
      </c>
      <c r="U116" s="299"/>
      <c r="V116" s="300" t="e">
        <f>IF(C116="",NA(),MATCH($B116&amp;$C116,'Smelter Look-up'!$J:$J,0))</f>
        <v>#N/A</v>
      </c>
      <c r="W116" s="301"/>
      <c r="X116" s="301">
        <f t="shared" si="5"/>
        <v>0</v>
      </c>
      <c r="Y116" s="301"/>
      <c r="Z116" s="301"/>
      <c r="AB116" s="303" t="str">
        <f t="shared" si="6"/>
        <v>TinLinwu Xianggui Smelter Co</v>
      </c>
    </row>
    <row r="117" spans="1:28" s="302" customFormat="1" ht="76.5">
      <c r="A117" s="249"/>
      <c r="B117" s="250" t="s">
        <v>1655</v>
      </c>
      <c r="C117" s="256" t="s">
        <v>15541</v>
      </c>
      <c r="D117" s="250" t="s">
        <v>15541</v>
      </c>
      <c r="E117" s="250" t="s">
        <v>1617</v>
      </c>
      <c r="F117" s="250" t="s">
        <v>182</v>
      </c>
      <c r="G117" s="250" t="s">
        <v>2275</v>
      </c>
      <c r="H117" s="251" t="s">
        <v>15459</v>
      </c>
      <c r="I117" s="252" t="s">
        <v>15459</v>
      </c>
      <c r="J117" s="252" t="s">
        <v>15459</v>
      </c>
      <c r="K117" s="254"/>
      <c r="L117" s="254"/>
      <c r="M117" s="254"/>
      <c r="N117" s="254"/>
      <c r="O117" s="254"/>
      <c r="P117" s="253"/>
      <c r="Q117" s="255"/>
      <c r="R117" s="250" t="str">
        <f ca="1">IF(ISERROR($V117),"",OFFSET('Smelter Look-up'!$C$4,$V117-4,0)&amp;"")</f>
        <v/>
      </c>
      <c r="S117" s="264" t="str">
        <f t="shared" ca="1" si="4"/>
        <v>BR</v>
      </c>
      <c r="T117" s="264" t="str">
        <f ca="1">IF(B117="","",IF(ISERROR(MATCH($J117,SorP!$B$1:$B$6230,0)),"",INDIRECT("'SorP'!$A$"&amp;MATCH($J117,SorP!$B$1:$B$6230,0))))</f>
        <v/>
      </c>
      <c r="U117" s="299"/>
      <c r="V117" s="300" t="e">
        <f>IF(C117="",NA(),MATCH($B117&amp;$C117,'Smelter Look-up'!$J:$J,0))</f>
        <v>#N/A</v>
      </c>
      <c r="W117" s="301"/>
      <c r="X117" s="301">
        <f t="shared" si="5"/>
        <v>0</v>
      </c>
      <c r="Y117" s="301"/>
      <c r="Z117" s="301"/>
      <c r="AB117" s="303" t="str">
        <f t="shared" si="6"/>
        <v>TinMagnu's Minerais Metais e Ligas LTDA</v>
      </c>
    </row>
    <row r="118" spans="1:28" s="302" customFormat="1" ht="89.25">
      <c r="A118" s="249"/>
      <c r="B118" s="250" t="s">
        <v>1655</v>
      </c>
      <c r="C118" s="256" t="s">
        <v>1257</v>
      </c>
      <c r="D118" s="250" t="s">
        <v>1257</v>
      </c>
      <c r="E118" s="250" t="s">
        <v>1637</v>
      </c>
      <c r="F118" s="250" t="s">
        <v>1176</v>
      </c>
      <c r="G118" s="250" t="s">
        <v>2275</v>
      </c>
      <c r="H118" s="251">
        <v>0</v>
      </c>
      <c r="I118" s="252" t="s">
        <v>2559</v>
      </c>
      <c r="J118" s="252" t="s">
        <v>15542</v>
      </c>
      <c r="K118" s="254"/>
      <c r="L118" s="254"/>
      <c r="M118" s="254"/>
      <c r="N118" s="254"/>
      <c r="O118" s="254"/>
      <c r="P118" s="253"/>
      <c r="Q118" s="255"/>
      <c r="R118" s="250" t="str">
        <f ca="1">IF(ISERROR($V118),"",OFFSET('Smelter Look-up'!$C$4,$V118-4,0)&amp;"")</f>
        <v>Malaysia Smelting Corporation (MSC)</v>
      </c>
      <c r="S118" s="264" t="str">
        <f t="shared" ca="1" si="4"/>
        <v>MY</v>
      </c>
      <c r="T118" s="264" t="str">
        <f ca="1">IF(B118="","",IF(ISERROR(MATCH($J118,SorP!$B$1:$B$6230,0)),"",INDIRECT("'SorP'!$A$"&amp;MATCH($J118,SorP!$B$1:$B$6230,0))))</f>
        <v/>
      </c>
      <c r="U118" s="299"/>
      <c r="V118" s="300">
        <f>IF(C118="",NA(),MATCH($B118&amp;$C118,'Smelter Look-up'!$J:$J,0))</f>
        <v>415</v>
      </c>
      <c r="W118" s="301"/>
      <c r="X118" s="301">
        <f t="shared" si="5"/>
        <v>0</v>
      </c>
      <c r="Y118" s="301"/>
      <c r="Z118" s="301"/>
      <c r="AB118" s="303" t="str">
        <f t="shared" si="6"/>
        <v>TinMalaysia Smelting Corporation (MSC)</v>
      </c>
    </row>
    <row r="119" spans="1:28" s="302" customFormat="1" ht="51">
      <c r="A119" s="249"/>
      <c r="B119" s="250" t="s">
        <v>1655</v>
      </c>
      <c r="C119" s="256" t="s">
        <v>15543</v>
      </c>
      <c r="D119" s="250" t="s">
        <v>15543</v>
      </c>
      <c r="E119" s="250" t="s">
        <v>1616</v>
      </c>
      <c r="F119" s="250" t="s">
        <v>15544</v>
      </c>
      <c r="G119" s="250" t="s">
        <v>2275</v>
      </c>
      <c r="H119" s="251" t="s">
        <v>15459</v>
      </c>
      <c r="I119" s="252" t="s">
        <v>15459</v>
      </c>
      <c r="J119" s="252" t="s">
        <v>15459</v>
      </c>
      <c r="K119" s="254"/>
      <c r="L119" s="254"/>
      <c r="M119" s="254"/>
      <c r="N119" s="254"/>
      <c r="O119" s="254"/>
      <c r="P119" s="253"/>
      <c r="Q119" s="255"/>
      <c r="R119" s="250" t="str">
        <f ca="1">IF(ISERROR($V119),"",OFFSET('Smelter Look-up'!$C$4,$V119-4,0)&amp;"")</f>
        <v/>
      </c>
      <c r="S119" s="264" t="str">
        <f t="shared" ca="1" si="4"/>
        <v>BE</v>
      </c>
      <c r="T119" s="264" t="str">
        <f ca="1">IF(B119="","",IF(ISERROR(MATCH($J119,SorP!$B$1:$B$6230,0)),"",INDIRECT("'SorP'!$A$"&amp;MATCH($J119,SorP!$B$1:$B$6230,0))))</f>
        <v/>
      </c>
      <c r="U119" s="299"/>
      <c r="V119" s="300" t="e">
        <f>IF(C119="",NA(),MATCH($B119&amp;$C119,'Smelter Look-up'!$J:$J,0))</f>
        <v>#N/A</v>
      </c>
      <c r="W119" s="301"/>
      <c r="X119" s="301">
        <f t="shared" si="5"/>
        <v>0</v>
      </c>
      <c r="Y119" s="301"/>
      <c r="Z119" s="301"/>
      <c r="AB119" s="303" t="str">
        <f t="shared" si="6"/>
        <v>TinMetallo Chimique</v>
      </c>
    </row>
    <row r="120" spans="1:28" s="302" customFormat="1" ht="51">
      <c r="A120" s="249"/>
      <c r="B120" s="250" t="s">
        <v>1655</v>
      </c>
      <c r="C120" s="256" t="s">
        <v>1524</v>
      </c>
      <c r="D120" s="250" t="s">
        <v>1524</v>
      </c>
      <c r="E120" s="250" t="s">
        <v>1617</v>
      </c>
      <c r="F120" s="250" t="s">
        <v>1177</v>
      </c>
      <c r="G120" s="250" t="s">
        <v>2275</v>
      </c>
      <c r="H120" s="251">
        <v>0</v>
      </c>
      <c r="I120" s="252" t="s">
        <v>2562</v>
      </c>
      <c r="J120" s="252" t="s">
        <v>2432</v>
      </c>
      <c r="K120" s="254"/>
      <c r="L120" s="254"/>
      <c r="M120" s="254"/>
      <c r="N120" s="254"/>
      <c r="O120" s="254"/>
      <c r="P120" s="253"/>
      <c r="Q120" s="255"/>
      <c r="R120" s="250" t="str">
        <f ca="1">IF(ISERROR($V120),"",OFFSET('Smelter Look-up'!$C$4,$V120-4,0)&amp;"")</f>
        <v>Mineracao Taboca S.A.</v>
      </c>
      <c r="S120" s="264" t="str">
        <f t="shared" ca="1" si="4"/>
        <v>BR</v>
      </c>
      <c r="T120" s="264" t="str">
        <f ca="1">IF(B120="","",IF(ISERROR(MATCH($J120,SorP!$B$1:$B$6230,0)),"",INDIRECT("'SorP'!$A$"&amp;MATCH($J120,SorP!$B$1:$B$6230,0))))</f>
        <v>BR-SP</v>
      </c>
      <c r="U120" s="299"/>
      <c r="V120" s="300">
        <f>IF(C120="",NA(),MATCH($B120&amp;$C120,'Smelter Look-up'!$J:$J,0))</f>
        <v>423</v>
      </c>
      <c r="W120" s="301"/>
      <c r="X120" s="301">
        <f t="shared" si="5"/>
        <v>0</v>
      </c>
      <c r="Y120" s="301"/>
      <c r="Z120" s="301"/>
      <c r="AB120" s="303" t="str">
        <f t="shared" si="6"/>
        <v>TinMineração Taboca S.A.</v>
      </c>
    </row>
    <row r="121" spans="1:28" s="302" customFormat="1" ht="25.5">
      <c r="A121" s="249"/>
      <c r="B121" s="250" t="s">
        <v>1655</v>
      </c>
      <c r="C121" s="256" t="s">
        <v>1525</v>
      </c>
      <c r="D121" s="250" t="s">
        <v>1525</v>
      </c>
      <c r="E121" s="250" t="s">
        <v>1338</v>
      </c>
      <c r="F121" s="250" t="s">
        <v>1178</v>
      </c>
      <c r="G121" s="250" t="s">
        <v>2275</v>
      </c>
      <c r="H121" s="251">
        <v>0</v>
      </c>
      <c r="I121" s="252" t="s">
        <v>2564</v>
      </c>
      <c r="J121" s="252" t="s">
        <v>2565</v>
      </c>
      <c r="K121" s="254"/>
      <c r="L121" s="254"/>
      <c r="M121" s="254"/>
      <c r="N121" s="254"/>
      <c r="O121" s="254"/>
      <c r="P121" s="253"/>
      <c r="Q121" s="255"/>
      <c r="R121" s="250" t="str">
        <f ca="1">IF(ISERROR($V121),"",OFFSET('Smelter Look-up'!$C$4,$V121-4,0)&amp;"")</f>
        <v>Minsur</v>
      </c>
      <c r="S121" s="264" t="str">
        <f t="shared" ca="1" si="4"/>
        <v>PE</v>
      </c>
      <c r="T121" s="264" t="str">
        <f ca="1">IF(B121="","",IF(ISERROR(MATCH($J121,SorP!$B$1:$B$6230,0)),"",INDIRECT("'SorP'!$A$"&amp;MATCH($J121,SorP!$B$1:$B$6230,0))))</f>
        <v>PE-ICA</v>
      </c>
      <c r="U121" s="299"/>
      <c r="V121" s="300">
        <f>IF(C121="",NA(),MATCH($B121&amp;$C121,'Smelter Look-up'!$J:$J,0))</f>
        <v>425</v>
      </c>
      <c r="W121" s="301"/>
      <c r="X121" s="301">
        <f t="shared" si="5"/>
        <v>0</v>
      </c>
      <c r="Y121" s="301"/>
      <c r="Z121" s="301"/>
      <c r="AB121" s="303" t="str">
        <f t="shared" si="6"/>
        <v>TinMinsur</v>
      </c>
    </row>
    <row r="122" spans="1:28" s="302" customFormat="1" ht="76.5">
      <c r="A122" s="249"/>
      <c r="B122" s="250" t="s">
        <v>1655</v>
      </c>
      <c r="C122" s="256" t="s">
        <v>1698</v>
      </c>
      <c r="D122" s="250" t="s">
        <v>1698</v>
      </c>
      <c r="E122" s="250" t="s">
        <v>1630</v>
      </c>
      <c r="F122" s="250" t="s">
        <v>1179</v>
      </c>
      <c r="G122" s="250" t="s">
        <v>2275</v>
      </c>
      <c r="H122" s="251">
        <v>0</v>
      </c>
      <c r="I122" s="252" t="s">
        <v>2567</v>
      </c>
      <c r="J122" s="252" t="s">
        <v>2289</v>
      </c>
      <c r="K122" s="254"/>
      <c r="L122" s="254"/>
      <c r="M122" s="254"/>
      <c r="N122" s="254"/>
      <c r="O122" s="254"/>
      <c r="P122" s="253"/>
      <c r="Q122" s="255"/>
      <c r="R122" s="250" t="str">
        <f ca="1">IF(ISERROR($V122),"",OFFSET('Smelter Look-up'!$C$4,$V122-4,0)&amp;"")</f>
        <v>Mitsubishi Materials Corporation</v>
      </c>
      <c r="S122" s="264" t="str">
        <f t="shared" ca="1" si="4"/>
        <v>JP</v>
      </c>
      <c r="T122" s="264" t="str">
        <f ca="1">IF(B122="","",IF(ISERROR(MATCH($J122,SorP!$B$1:$B$6230,0)),"",INDIRECT("'SorP'!$A$"&amp;MATCH($J122,SorP!$B$1:$B$6230,0))))</f>
        <v>JP-28</v>
      </c>
      <c r="U122" s="299"/>
      <c r="V122" s="300">
        <f>IF(C122="",NA(),MATCH($B122&amp;$C122,'Smelter Look-up'!$J:$J,0))</f>
        <v>426</v>
      </c>
      <c r="W122" s="301"/>
      <c r="X122" s="301">
        <f t="shared" si="5"/>
        <v>0</v>
      </c>
      <c r="Y122" s="301"/>
      <c r="Z122" s="301"/>
      <c r="AB122" s="303" t="str">
        <f t="shared" si="6"/>
        <v>TinMitsubishi Materials Corporation</v>
      </c>
    </row>
    <row r="123" spans="1:28" s="302" customFormat="1" ht="63.75">
      <c r="A123" s="249"/>
      <c r="B123" s="250" t="s">
        <v>1655</v>
      </c>
      <c r="C123" s="256" t="s">
        <v>15545</v>
      </c>
      <c r="D123" s="250" t="s">
        <v>15545</v>
      </c>
      <c r="E123" s="250" t="s">
        <v>1341</v>
      </c>
      <c r="F123" s="250" t="s">
        <v>15546</v>
      </c>
      <c r="G123" s="250" t="s">
        <v>2275</v>
      </c>
      <c r="H123" s="251" t="s">
        <v>15459</v>
      </c>
      <c r="I123" s="252" t="s">
        <v>15459</v>
      </c>
      <c r="J123" s="252" t="s">
        <v>15459</v>
      </c>
      <c r="K123" s="254"/>
      <c r="L123" s="254"/>
      <c r="M123" s="254"/>
      <c r="N123" s="254"/>
      <c r="O123" s="254"/>
      <c r="P123" s="253"/>
      <c r="Q123" s="255"/>
      <c r="R123" s="250" t="str">
        <f ca="1">IF(ISERROR($V123),"",OFFSET('Smelter Look-up'!$C$4,$V123-4,0)&amp;"")</f>
        <v/>
      </c>
      <c r="S123" s="264" t="str">
        <f t="shared" ca="1" si="4"/>
        <v>RU</v>
      </c>
      <c r="T123" s="264" t="str">
        <f ca="1">IF(B123="","",IF(ISERROR(MATCH($J123,SorP!$B$1:$B$6230,0)),"",INDIRECT("'SorP'!$A$"&amp;MATCH($J123,SorP!$B$1:$B$6230,0))))</f>
        <v/>
      </c>
      <c r="U123" s="299"/>
      <c r="V123" s="300" t="e">
        <f>IF(C123="",NA(),MATCH($B123&amp;$C123,'Smelter Look-up'!$J:$J,0))</f>
        <v>#N/A</v>
      </c>
      <c r="W123" s="301"/>
      <c r="X123" s="301">
        <f t="shared" si="5"/>
        <v>0</v>
      </c>
      <c r="Y123" s="301"/>
      <c r="Z123" s="301"/>
      <c r="AB123" s="303" t="str">
        <f t="shared" si="6"/>
        <v>TinNovosibirsk Integrated Tin Works</v>
      </c>
    </row>
    <row r="124" spans="1:28" s="302" customFormat="1" ht="76.5">
      <c r="A124" s="249"/>
      <c r="B124" s="250" t="s">
        <v>1655</v>
      </c>
      <c r="C124" s="256" t="s">
        <v>1180</v>
      </c>
      <c r="D124" s="250" t="s">
        <v>1180</v>
      </c>
      <c r="E124" s="250" t="s">
        <v>1346</v>
      </c>
      <c r="F124" s="250" t="s">
        <v>1181</v>
      </c>
      <c r="G124" s="250" t="s">
        <v>2275</v>
      </c>
      <c r="H124" s="251">
        <v>0</v>
      </c>
      <c r="I124" s="252" t="s">
        <v>3656</v>
      </c>
      <c r="J124" s="252" t="s">
        <v>15547</v>
      </c>
      <c r="K124" s="254"/>
      <c r="L124" s="254"/>
      <c r="M124" s="254"/>
      <c r="N124" s="254"/>
      <c r="O124" s="254"/>
      <c r="P124" s="253"/>
      <c r="Q124" s="255"/>
      <c r="R124" s="250" t="str">
        <f ca="1">IF(ISERROR($V124),"",OFFSET('Smelter Look-up'!$C$4,$V124-4,0)&amp;"")</f>
        <v>O.M. Manufacturing (Thailand) Co., Ltd.</v>
      </c>
      <c r="S124" s="264" t="str">
        <f t="shared" ca="1" si="4"/>
        <v>TH</v>
      </c>
      <c r="T124" s="264" t="str">
        <f ca="1">IF(B124="","",IF(ISERROR(MATCH($J124,SorP!$B$1:$B$6230,0)),"",INDIRECT("'SorP'!$A$"&amp;MATCH($J124,SorP!$B$1:$B$6230,0))))</f>
        <v/>
      </c>
      <c r="U124" s="299"/>
      <c r="V124" s="300">
        <f>IF(C124="",NA(),MATCH($B124&amp;$C124,'Smelter Look-up'!$J:$J,0))</f>
        <v>432</v>
      </c>
      <c r="W124" s="301"/>
      <c r="X124" s="301">
        <f t="shared" si="5"/>
        <v>0</v>
      </c>
      <c r="Y124" s="301"/>
      <c r="Z124" s="301"/>
      <c r="AB124" s="303" t="str">
        <f t="shared" si="6"/>
        <v>TinO.M. Manufacturing (Thailand) Co., Ltd.</v>
      </c>
    </row>
    <row r="125" spans="1:28" s="302" customFormat="1" ht="25.5">
      <c r="A125" s="249"/>
      <c r="B125" s="250" t="s">
        <v>1655</v>
      </c>
      <c r="C125" s="256" t="s">
        <v>3148</v>
      </c>
      <c r="D125" s="250" t="s">
        <v>3148</v>
      </c>
      <c r="E125" s="250" t="s">
        <v>15535</v>
      </c>
      <c r="F125" s="250" t="s">
        <v>1182</v>
      </c>
      <c r="G125" s="250" t="s">
        <v>2275</v>
      </c>
      <c r="H125" s="251">
        <v>0</v>
      </c>
      <c r="I125" s="252" t="s">
        <v>2547</v>
      </c>
      <c r="J125" s="252" t="s">
        <v>15536</v>
      </c>
      <c r="K125" s="254"/>
      <c r="L125" s="254"/>
      <c r="M125" s="254"/>
      <c r="N125" s="254"/>
      <c r="O125" s="254"/>
      <c r="P125" s="253"/>
      <c r="Q125" s="255"/>
      <c r="R125" s="250" t="str">
        <f ca="1">IF(ISERROR($V125),"",OFFSET('Smelter Look-up'!$C$4,$V125-4,0)&amp;"")</f>
        <v>Operaciones Metalurgical S.A.</v>
      </c>
      <c r="S125" s="264" t="str">
        <f t="shared" ca="1" si="4"/>
        <v>Unknown</v>
      </c>
      <c r="T125" s="264" t="str">
        <f ca="1">IF(B125="","",IF(ISERROR(MATCH($J125,SorP!$B$1:$B$6230,0)),"",INDIRECT("'SorP'!$A$"&amp;MATCH($J125,SorP!$B$1:$B$6230,0))))</f>
        <v/>
      </c>
      <c r="U125" s="299"/>
      <c r="V125" s="300">
        <f>IF(C125="",NA(),MATCH($B125&amp;$C125,'Smelter Look-up'!$J:$J,0))</f>
        <v>434</v>
      </c>
      <c r="W125" s="301"/>
      <c r="X125" s="301">
        <f t="shared" si="5"/>
        <v>0</v>
      </c>
      <c r="Y125" s="301"/>
      <c r="Z125" s="301"/>
      <c r="AB125" s="303" t="str">
        <f t="shared" si="6"/>
        <v>TinOMSA</v>
      </c>
    </row>
    <row r="126" spans="1:28" s="302" customFormat="1" ht="63.75">
      <c r="A126" s="249"/>
      <c r="B126" s="250" t="s">
        <v>1655</v>
      </c>
      <c r="C126" s="256" t="s">
        <v>1290</v>
      </c>
      <c r="D126" s="250" t="s">
        <v>1290</v>
      </c>
      <c r="E126" s="250" t="s">
        <v>1627</v>
      </c>
      <c r="F126" s="250" t="s">
        <v>1183</v>
      </c>
      <c r="G126" s="250" t="s">
        <v>2275</v>
      </c>
      <c r="H126" s="251">
        <v>0</v>
      </c>
      <c r="I126" s="252" t="s">
        <v>2543</v>
      </c>
      <c r="J126" s="252" t="s">
        <v>15532</v>
      </c>
      <c r="K126" s="254"/>
      <c r="L126" s="254"/>
      <c r="M126" s="254"/>
      <c r="N126" s="254"/>
      <c r="O126" s="254"/>
      <c r="P126" s="253"/>
      <c r="Q126" s="255"/>
      <c r="R126" s="250" t="str">
        <f ca="1">IF(ISERROR($V126),"",OFFSET('Smelter Look-up'!$C$4,$V126-4,0)&amp;"")</f>
        <v>PT Artha Cipta Langgeng</v>
      </c>
      <c r="S126" s="264" t="str">
        <f t="shared" ca="1" si="4"/>
        <v>ID</v>
      </c>
      <c r="T126" s="264" t="str">
        <f ca="1">IF(B126="","",IF(ISERROR(MATCH($J126,SorP!$B$1:$B$6230,0)),"",INDIRECT("'SorP'!$A$"&amp;MATCH($J126,SorP!$B$1:$B$6230,0))))</f>
        <v/>
      </c>
      <c r="U126" s="299"/>
      <c r="V126" s="300">
        <f>IF(C126="",NA(),MATCH($B126&amp;$C126,'Smelter Look-up'!$J:$J,0))</f>
        <v>439</v>
      </c>
      <c r="W126" s="301"/>
      <c r="X126" s="301">
        <f t="shared" si="5"/>
        <v>0</v>
      </c>
      <c r="Y126" s="301"/>
      <c r="Z126" s="301"/>
      <c r="AB126" s="303" t="str">
        <f t="shared" si="6"/>
        <v>TinPT Artha Cipta Langgeng</v>
      </c>
    </row>
    <row r="127" spans="1:28" s="302" customFormat="1" ht="51">
      <c r="A127" s="249"/>
      <c r="B127" s="250" t="s">
        <v>1655</v>
      </c>
      <c r="C127" s="256" t="s">
        <v>1291</v>
      </c>
      <c r="D127" s="250" t="s">
        <v>1291</v>
      </c>
      <c r="E127" s="250" t="s">
        <v>1627</v>
      </c>
      <c r="F127" s="250" t="s">
        <v>1184</v>
      </c>
      <c r="G127" s="250" t="s">
        <v>2275</v>
      </c>
      <c r="H127" s="251">
        <v>0</v>
      </c>
      <c r="I127" s="252" t="s">
        <v>2571</v>
      </c>
      <c r="J127" s="252" t="s">
        <v>15532</v>
      </c>
      <c r="K127" s="254"/>
      <c r="L127" s="254"/>
      <c r="M127" s="254"/>
      <c r="N127" s="254"/>
      <c r="O127" s="254"/>
      <c r="P127" s="253"/>
      <c r="Q127" s="255"/>
      <c r="R127" s="250" t="str">
        <f ca="1">IF(ISERROR($V127),"",OFFSET('Smelter Look-up'!$C$4,$V127-4,0)&amp;"")</f>
        <v>PT Babel Inti Perkasa</v>
      </c>
      <c r="S127" s="264" t="str">
        <f t="shared" ca="1" si="4"/>
        <v>ID</v>
      </c>
      <c r="T127" s="264" t="str">
        <f ca="1">IF(B127="","",IF(ISERROR(MATCH($J127,SorP!$B$1:$B$6230,0)),"",INDIRECT("'SorP'!$A$"&amp;MATCH($J127,SorP!$B$1:$B$6230,0))))</f>
        <v/>
      </c>
      <c r="U127" s="299"/>
      <c r="V127" s="300">
        <f>IF(C127="",NA(),MATCH($B127&amp;$C127,'Smelter Look-up'!$J:$J,0))</f>
        <v>441</v>
      </c>
      <c r="W127" s="301"/>
      <c r="X127" s="301">
        <f t="shared" si="5"/>
        <v>0</v>
      </c>
      <c r="Y127" s="301"/>
      <c r="Z127" s="301"/>
      <c r="AB127" s="303" t="str">
        <f t="shared" si="6"/>
        <v>TinPT Babel Inti Perkasa</v>
      </c>
    </row>
    <row r="128" spans="1:28" s="302" customFormat="1" ht="51">
      <c r="A128" s="249"/>
      <c r="B128" s="250" t="s">
        <v>1655</v>
      </c>
      <c r="C128" s="256" t="s">
        <v>15548</v>
      </c>
      <c r="D128" s="250" t="s">
        <v>15548</v>
      </c>
      <c r="E128" s="250" t="s">
        <v>1627</v>
      </c>
      <c r="F128" s="250" t="s">
        <v>15549</v>
      </c>
      <c r="G128" s="250" t="s">
        <v>2275</v>
      </c>
      <c r="H128" s="251" t="s">
        <v>15459</v>
      </c>
      <c r="I128" s="252" t="s">
        <v>15459</v>
      </c>
      <c r="J128" s="252" t="s">
        <v>15459</v>
      </c>
      <c r="K128" s="254"/>
      <c r="L128" s="254"/>
      <c r="M128" s="254"/>
      <c r="N128" s="254"/>
      <c r="O128" s="254"/>
      <c r="P128" s="253"/>
      <c r="Q128" s="255"/>
      <c r="R128" s="250" t="str">
        <f ca="1">IF(ISERROR($V128),"",OFFSET('Smelter Look-up'!$C$4,$V128-4,0)&amp;"")</f>
        <v/>
      </c>
      <c r="S128" s="264" t="str">
        <f t="shared" ca="1" si="4"/>
        <v>ID</v>
      </c>
      <c r="T128" s="264" t="str">
        <f ca="1">IF(B128="","",IF(ISERROR(MATCH($J128,SorP!$B$1:$B$6230,0)),"",INDIRECT("'SorP'!$A$"&amp;MATCH($J128,SorP!$B$1:$B$6230,0))))</f>
        <v/>
      </c>
      <c r="U128" s="299"/>
      <c r="V128" s="300" t="e">
        <f>IF(C128="",NA(),MATCH($B128&amp;$C128,'Smelter Look-up'!$J:$J,0))</f>
        <v>#N/A</v>
      </c>
      <c r="W128" s="301"/>
      <c r="X128" s="301">
        <f t="shared" si="5"/>
        <v>0</v>
      </c>
      <c r="Y128" s="301"/>
      <c r="Z128" s="301"/>
      <c r="AB128" s="303" t="str">
        <f t="shared" si="6"/>
        <v>TinPT Bangka Kudai Tin</v>
      </c>
    </row>
    <row r="129" spans="1:28" s="302" customFormat="1" ht="51">
      <c r="A129" s="249"/>
      <c r="B129" s="250" t="s">
        <v>1655</v>
      </c>
      <c r="C129" s="256" t="s">
        <v>15550</v>
      </c>
      <c r="D129" s="250" t="s">
        <v>15550</v>
      </c>
      <c r="E129" s="250" t="s">
        <v>1627</v>
      </c>
      <c r="F129" s="250" t="s">
        <v>15551</v>
      </c>
      <c r="G129" s="250" t="s">
        <v>2275</v>
      </c>
      <c r="H129" s="251" t="s">
        <v>15459</v>
      </c>
      <c r="I129" s="252" t="s">
        <v>15459</v>
      </c>
      <c r="J129" s="252" t="s">
        <v>15459</v>
      </c>
      <c r="K129" s="254"/>
      <c r="L129" s="254"/>
      <c r="M129" s="254"/>
      <c r="N129" s="254"/>
      <c r="O129" s="254"/>
      <c r="P129" s="253"/>
      <c r="Q129" s="255"/>
      <c r="R129" s="250" t="str">
        <f ca="1">IF(ISERROR($V129),"",OFFSET('Smelter Look-up'!$C$4,$V129-4,0)&amp;"")</f>
        <v/>
      </c>
      <c r="S129" s="264" t="str">
        <f t="shared" ca="1" si="4"/>
        <v>ID</v>
      </c>
      <c r="T129" s="264" t="str">
        <f ca="1">IF(B129="","",IF(ISERROR(MATCH($J129,SorP!$B$1:$B$6230,0)),"",INDIRECT("'SorP'!$A$"&amp;MATCH($J129,SorP!$B$1:$B$6230,0))))</f>
        <v/>
      </c>
      <c r="U129" s="299"/>
      <c r="V129" s="300" t="e">
        <f>IF(C129="",NA(),MATCH($B129&amp;$C129,'Smelter Look-up'!$J:$J,0))</f>
        <v>#N/A</v>
      </c>
      <c r="W129" s="301"/>
      <c r="X129" s="301">
        <f t="shared" si="5"/>
        <v>0</v>
      </c>
      <c r="Y129" s="301"/>
      <c r="Z129" s="301"/>
      <c r="AB129" s="303" t="str">
        <f t="shared" si="6"/>
        <v>TinPT Bangka Putra Karya</v>
      </c>
    </row>
    <row r="130" spans="1:28" s="302" customFormat="1" ht="51">
      <c r="A130" s="249"/>
      <c r="B130" s="250" t="s">
        <v>1655</v>
      </c>
      <c r="C130" s="256" t="s">
        <v>989</v>
      </c>
      <c r="D130" s="250" t="s">
        <v>989</v>
      </c>
      <c r="E130" s="250" t="s">
        <v>1627</v>
      </c>
      <c r="F130" s="250" t="s">
        <v>1185</v>
      </c>
      <c r="G130" s="250" t="s">
        <v>2275</v>
      </c>
      <c r="H130" s="251">
        <v>0</v>
      </c>
      <c r="I130" s="252" t="s">
        <v>2543</v>
      </c>
      <c r="J130" s="252" t="s">
        <v>15532</v>
      </c>
      <c r="K130" s="254"/>
      <c r="L130" s="254"/>
      <c r="M130" s="254"/>
      <c r="N130" s="254"/>
      <c r="O130" s="254"/>
      <c r="P130" s="253"/>
      <c r="Q130" s="255"/>
      <c r="R130" s="250" t="str">
        <f ca="1">IF(ISERROR($V130),"",OFFSET('Smelter Look-up'!$C$4,$V130-4,0)&amp;"")</f>
        <v>PT Bangka Tin Industry</v>
      </c>
      <c r="S130" s="264" t="str">
        <f t="shared" ca="1" si="4"/>
        <v>ID</v>
      </c>
      <c r="T130" s="264" t="str">
        <f ca="1">IF(B130="","",IF(ISERROR(MATCH($J130,SorP!$B$1:$B$6230,0)),"",INDIRECT("'SorP'!$A$"&amp;MATCH($J130,SorP!$B$1:$B$6230,0))))</f>
        <v/>
      </c>
      <c r="U130" s="299"/>
      <c r="V130" s="300">
        <f>IF(C130="",NA(),MATCH($B130&amp;$C130,'Smelter Look-up'!$J:$J,0))</f>
        <v>444</v>
      </c>
      <c r="W130" s="301"/>
      <c r="X130" s="301">
        <f t="shared" si="5"/>
        <v>0</v>
      </c>
      <c r="Y130" s="301"/>
      <c r="Z130" s="301"/>
      <c r="AB130" s="303" t="str">
        <f t="shared" si="6"/>
        <v>TinPT Bangka Tin Industry</v>
      </c>
    </row>
    <row r="131" spans="1:28" s="302" customFormat="1" ht="63.75">
      <c r="A131" s="249"/>
      <c r="B131" s="250" t="s">
        <v>1655</v>
      </c>
      <c r="C131" s="256" t="s">
        <v>15445</v>
      </c>
      <c r="D131" s="250" t="s">
        <v>15445</v>
      </c>
      <c r="E131" s="250" t="s">
        <v>1627</v>
      </c>
      <c r="F131" s="250" t="s">
        <v>1186</v>
      </c>
      <c r="G131" s="250" t="s">
        <v>2275</v>
      </c>
      <c r="H131" s="251">
        <v>0</v>
      </c>
      <c r="I131" s="252" t="s">
        <v>2545</v>
      </c>
      <c r="J131" s="252" t="s">
        <v>15532</v>
      </c>
      <c r="K131" s="254"/>
      <c r="L131" s="254"/>
      <c r="M131" s="254"/>
      <c r="N131" s="254"/>
      <c r="O131" s="254"/>
      <c r="P131" s="253"/>
      <c r="Q131" s="255"/>
      <c r="R131" s="250" t="str">
        <f ca="1">IF(ISERROR($V131),"",OFFSET('Smelter Look-up'!$C$4,$V131-4,0)&amp;"")</f>
        <v>PT Belitung Industri Sejahtera</v>
      </c>
      <c r="S131" s="264" t="str">
        <f t="shared" ca="1" si="4"/>
        <v>ID</v>
      </c>
      <c r="T131" s="264" t="str">
        <f ca="1">IF(B131="","",IF(ISERROR(MATCH($J131,SorP!$B$1:$B$6230,0)),"",INDIRECT("'SorP'!$A$"&amp;MATCH($J131,SorP!$B$1:$B$6230,0))))</f>
        <v/>
      </c>
      <c r="U131" s="299"/>
      <c r="V131" s="300">
        <f>IF(C131="",NA(),MATCH($B131&amp;$C131,'Smelter Look-up'!$J:$J,0))</f>
        <v>445</v>
      </c>
      <c r="W131" s="301"/>
      <c r="X131" s="301">
        <f t="shared" si="5"/>
        <v>0</v>
      </c>
      <c r="Y131" s="301"/>
      <c r="Z131" s="301"/>
      <c r="AB131" s="303" t="str">
        <f t="shared" si="6"/>
        <v>TinPT Belitung Industri Sejahtera</v>
      </c>
    </row>
    <row r="132" spans="1:28" s="302" customFormat="1" ht="38.25">
      <c r="A132" s="249"/>
      <c r="B132" s="250" t="s">
        <v>1655</v>
      </c>
      <c r="C132" s="256" t="s">
        <v>1008</v>
      </c>
      <c r="D132" s="250" t="s">
        <v>1008</v>
      </c>
      <c r="E132" s="250" t="s">
        <v>1627</v>
      </c>
      <c r="F132" s="250" t="s">
        <v>1187</v>
      </c>
      <c r="G132" s="250" t="s">
        <v>2275</v>
      </c>
      <c r="H132" s="251">
        <v>0</v>
      </c>
      <c r="I132" s="252" t="s">
        <v>2545</v>
      </c>
      <c r="J132" s="252" t="s">
        <v>15532</v>
      </c>
      <c r="K132" s="254"/>
      <c r="L132" s="254"/>
      <c r="M132" s="254"/>
      <c r="N132" s="254"/>
      <c r="O132" s="254"/>
      <c r="P132" s="253"/>
      <c r="Q132" s="255"/>
      <c r="R132" s="250" t="str">
        <f ca="1">IF(ISERROR($V132),"",OFFSET('Smelter Look-up'!$C$4,$V132-4,0)&amp;"")</f>
        <v>PT Bukit Timah</v>
      </c>
      <c r="S132" s="264" t="str">
        <f t="shared" ca="1" si="4"/>
        <v>ID</v>
      </c>
      <c r="T132" s="264" t="str">
        <f ca="1">IF(B132="","",IF(ISERROR(MATCH($J132,SorP!$B$1:$B$6230,0)),"",INDIRECT("'SorP'!$A$"&amp;MATCH($J132,SorP!$B$1:$B$6230,0))))</f>
        <v/>
      </c>
      <c r="U132" s="299"/>
      <c r="V132" s="300">
        <f>IF(C132="",NA(),MATCH($B132&amp;$C132,'Smelter Look-up'!$J:$J,0))</f>
        <v>446</v>
      </c>
      <c r="W132" s="301"/>
      <c r="X132" s="301">
        <f t="shared" si="5"/>
        <v>0</v>
      </c>
      <c r="Y132" s="301"/>
      <c r="Z132" s="301"/>
      <c r="AB132" s="303" t="str">
        <f t="shared" si="6"/>
        <v>TinPT Bukit Timah</v>
      </c>
    </row>
    <row r="133" spans="1:28" s="302" customFormat="1" ht="38.25">
      <c r="A133" s="249"/>
      <c r="B133" s="250" t="s">
        <v>1655</v>
      </c>
      <c r="C133" s="256" t="s">
        <v>990</v>
      </c>
      <c r="D133" s="250" t="s">
        <v>990</v>
      </c>
      <c r="E133" s="250" t="s">
        <v>1627</v>
      </c>
      <c r="F133" s="250" t="s">
        <v>1188</v>
      </c>
      <c r="G133" s="250" t="s">
        <v>2275</v>
      </c>
      <c r="H133" s="251">
        <v>0</v>
      </c>
      <c r="I133" s="252" t="s">
        <v>2545</v>
      </c>
      <c r="J133" s="252" t="s">
        <v>15532</v>
      </c>
      <c r="K133" s="254"/>
      <c r="L133" s="254"/>
      <c r="M133" s="254"/>
      <c r="N133" s="254"/>
      <c r="O133" s="254"/>
      <c r="P133" s="253"/>
      <c r="Q133" s="255"/>
      <c r="R133" s="250" t="str">
        <f ca="1">IF(ISERROR($V133),"",OFFSET('Smelter Look-up'!$C$4,$V133-4,0)&amp;"")</f>
        <v>PT DS Jaya Abadi</v>
      </c>
      <c r="S133" s="264" t="str">
        <f t="shared" ca="1" si="4"/>
        <v>ID</v>
      </c>
      <c r="T133" s="264" t="str">
        <f ca="1">IF(B133="","",IF(ISERROR(MATCH($J133,SorP!$B$1:$B$6230,0)),"",INDIRECT("'SorP'!$A$"&amp;MATCH($J133,SorP!$B$1:$B$6230,0))))</f>
        <v/>
      </c>
      <c r="U133" s="299"/>
      <c r="V133" s="300">
        <f>IF(C133="",NA(),MATCH($B133&amp;$C133,'Smelter Look-up'!$J:$J,0))</f>
        <v>447</v>
      </c>
      <c r="W133" s="301"/>
      <c r="X133" s="301">
        <f t="shared" si="5"/>
        <v>0</v>
      </c>
      <c r="Y133" s="301"/>
      <c r="Z133" s="301"/>
      <c r="AB133" s="303" t="str">
        <f t="shared" si="6"/>
        <v>TinPT DS Jaya Abadi</v>
      </c>
    </row>
    <row r="134" spans="1:28" s="302" customFormat="1" ht="51">
      <c r="A134" s="249"/>
      <c r="B134" s="250" t="s">
        <v>1655</v>
      </c>
      <c r="C134" s="256" t="s">
        <v>1009</v>
      </c>
      <c r="D134" s="250" t="s">
        <v>1009</v>
      </c>
      <c r="E134" s="250" t="s">
        <v>1627</v>
      </c>
      <c r="F134" s="250" t="s">
        <v>1189</v>
      </c>
      <c r="G134" s="250" t="s">
        <v>2275</v>
      </c>
      <c r="H134" s="251">
        <v>0</v>
      </c>
      <c r="I134" s="252" t="s">
        <v>2574</v>
      </c>
      <c r="J134" s="252" t="s">
        <v>2573</v>
      </c>
      <c r="K134" s="254"/>
      <c r="L134" s="254"/>
      <c r="M134" s="254"/>
      <c r="N134" s="254"/>
      <c r="O134" s="254"/>
      <c r="P134" s="253"/>
      <c r="Q134" s="255"/>
      <c r="R134" s="250" t="str">
        <f ca="1">IF(ISERROR($V134),"",OFFSET('Smelter Look-up'!$C$4,$V134-4,0)&amp;"")</f>
        <v>PT Eunindo Usaha Mandiri</v>
      </c>
      <c r="S134" s="264" t="str">
        <f t="shared" ref="S134:S197" ca="1" si="7">IF(B134="","",IF(ISERROR(MATCH($E134,CL,0)),"Unknown",INDIRECT("'C'!$A$"&amp;MATCH($E134,CL,0)+1)))</f>
        <v>ID</v>
      </c>
      <c r="T134" s="264" t="str">
        <f ca="1">IF(B134="","",IF(ISERROR(MATCH($J134,SorP!$B$1:$B$6230,0)),"",INDIRECT("'SorP'!$A$"&amp;MATCH($J134,SorP!$B$1:$B$6230,0))))</f>
        <v>ID-KR</v>
      </c>
      <c r="U134" s="299"/>
      <c r="V134" s="300">
        <f>IF(C134="",NA(),MATCH($B134&amp;$C134,'Smelter Look-up'!$J:$J,0))</f>
        <v>448</v>
      </c>
      <c r="W134" s="301"/>
      <c r="X134" s="301">
        <f t="shared" ref="X134:X197" si="8">IF(AND(C134="Smelter not listed",OR(LEN(D134)=0,LEN(E134)=0)),1,0)</f>
        <v>0</v>
      </c>
      <c r="Y134" s="301"/>
      <c r="Z134" s="301"/>
      <c r="AB134" s="303" t="str">
        <f t="shared" ref="AB134:AB197" si="9">B134&amp;C134</f>
        <v>TinPT Eunindo Usaha Mandiri</v>
      </c>
    </row>
    <row r="135" spans="1:28" s="302" customFormat="1" ht="38.25">
      <c r="A135" s="249"/>
      <c r="B135" s="250" t="s">
        <v>1655</v>
      </c>
      <c r="C135" s="256" t="s">
        <v>991</v>
      </c>
      <c r="D135" s="250" t="s">
        <v>991</v>
      </c>
      <c r="E135" s="250" t="s">
        <v>1627</v>
      </c>
      <c r="F135" s="250" t="s">
        <v>1190</v>
      </c>
      <c r="G135" s="250" t="s">
        <v>2275</v>
      </c>
      <c r="H135" s="251">
        <v>0</v>
      </c>
      <c r="I135" s="252" t="s">
        <v>2574</v>
      </c>
      <c r="J135" s="252" t="s">
        <v>2573</v>
      </c>
      <c r="K135" s="254"/>
      <c r="L135" s="254"/>
      <c r="M135" s="254"/>
      <c r="N135" s="254"/>
      <c r="O135" s="254"/>
      <c r="P135" s="253"/>
      <c r="Q135" s="255"/>
      <c r="R135" s="250" t="str">
        <f ca="1">IF(ISERROR($V135),"",OFFSET('Smelter Look-up'!$C$4,$V135-4,0)&amp;"")</f>
        <v>PT Karimun Mining</v>
      </c>
      <c r="S135" s="264" t="str">
        <f t="shared" ca="1" si="7"/>
        <v>ID</v>
      </c>
      <c r="T135" s="264" t="str">
        <f ca="1">IF(B135="","",IF(ISERROR(MATCH($J135,SorP!$B$1:$B$6230,0)),"",INDIRECT("'SorP'!$A$"&amp;MATCH($J135,SorP!$B$1:$B$6230,0))))</f>
        <v>ID-KR</v>
      </c>
      <c r="U135" s="299"/>
      <c r="V135" s="300">
        <f>IF(C135="",NA(),MATCH($B135&amp;$C135,'Smelter Look-up'!$J:$J,0))</f>
        <v>452</v>
      </c>
      <c r="W135" s="301"/>
      <c r="X135" s="301">
        <f t="shared" si="8"/>
        <v>0</v>
      </c>
      <c r="Y135" s="301"/>
      <c r="Z135" s="301"/>
      <c r="AB135" s="303" t="str">
        <f t="shared" si="9"/>
        <v>TinPT Karimun Mining</v>
      </c>
    </row>
    <row r="136" spans="1:28" s="302" customFormat="1" ht="51">
      <c r="A136" s="249"/>
      <c r="B136" s="250" t="s">
        <v>1655</v>
      </c>
      <c r="C136" s="256" t="s">
        <v>1010</v>
      </c>
      <c r="D136" s="250" t="s">
        <v>1010</v>
      </c>
      <c r="E136" s="250" t="s">
        <v>1627</v>
      </c>
      <c r="F136" s="250" t="s">
        <v>1191</v>
      </c>
      <c r="G136" s="250" t="s">
        <v>2275</v>
      </c>
      <c r="H136" s="251">
        <v>0</v>
      </c>
      <c r="I136" s="252" t="s">
        <v>2543</v>
      </c>
      <c r="J136" s="252" t="s">
        <v>15532</v>
      </c>
      <c r="K136" s="254"/>
      <c r="L136" s="254"/>
      <c r="M136" s="254"/>
      <c r="N136" s="254"/>
      <c r="O136" s="254"/>
      <c r="P136" s="253"/>
      <c r="Q136" s="255"/>
      <c r="R136" s="250" t="str">
        <f ca="1">IF(ISERROR($V136),"",OFFSET('Smelter Look-up'!$C$4,$V136-4,0)&amp;"")</f>
        <v>PT Mitra Stania Prima</v>
      </c>
      <c r="S136" s="264" t="str">
        <f t="shared" ca="1" si="7"/>
        <v>ID</v>
      </c>
      <c r="T136" s="264" t="str">
        <f ca="1">IF(B136="","",IF(ISERROR(MATCH($J136,SorP!$B$1:$B$6230,0)),"",INDIRECT("'SorP'!$A$"&amp;MATCH($J136,SorP!$B$1:$B$6230,0))))</f>
        <v/>
      </c>
      <c r="U136" s="299"/>
      <c r="V136" s="300">
        <f>IF(C136="",NA(),MATCH($B136&amp;$C136,'Smelter Look-up'!$J:$J,0))</f>
        <v>456</v>
      </c>
      <c r="W136" s="301"/>
      <c r="X136" s="301">
        <f t="shared" si="8"/>
        <v>0</v>
      </c>
      <c r="Y136" s="301"/>
      <c r="Z136" s="301"/>
      <c r="AB136" s="303" t="str">
        <f t="shared" si="9"/>
        <v>TinPT Mitra Stania Prima</v>
      </c>
    </row>
    <row r="137" spans="1:28" s="302" customFormat="1" ht="51">
      <c r="A137" s="249"/>
      <c r="B137" s="250" t="s">
        <v>1655</v>
      </c>
      <c r="C137" s="256" t="s">
        <v>1192</v>
      </c>
      <c r="D137" s="250" t="s">
        <v>1192</v>
      </c>
      <c r="E137" s="250" t="s">
        <v>1627</v>
      </c>
      <c r="F137" s="250" t="s">
        <v>1193</v>
      </c>
      <c r="G137" s="250" t="s">
        <v>2275</v>
      </c>
      <c r="H137" s="251">
        <v>0</v>
      </c>
      <c r="I137" s="252" t="s">
        <v>2545</v>
      </c>
      <c r="J137" s="252" t="s">
        <v>15532</v>
      </c>
      <c r="K137" s="254"/>
      <c r="L137" s="254"/>
      <c r="M137" s="254"/>
      <c r="N137" s="254"/>
      <c r="O137" s="254"/>
      <c r="P137" s="253"/>
      <c r="Q137" s="255"/>
      <c r="R137" s="250" t="str">
        <f ca="1">IF(ISERROR($V137),"",OFFSET('Smelter Look-up'!$C$4,$V137-4,0)&amp;"")</f>
        <v>PT Prima Timah Utama</v>
      </c>
      <c r="S137" s="264" t="str">
        <f t="shared" ca="1" si="7"/>
        <v>ID</v>
      </c>
      <c r="T137" s="264" t="str">
        <f ca="1">IF(B137="","",IF(ISERROR(MATCH($J137,SorP!$B$1:$B$6230,0)),"",INDIRECT("'SorP'!$A$"&amp;MATCH($J137,SorP!$B$1:$B$6230,0))))</f>
        <v/>
      </c>
      <c r="U137" s="299"/>
      <c r="V137" s="300">
        <f>IF(C137="",NA(),MATCH($B137&amp;$C137,'Smelter Look-up'!$J:$J,0))</f>
        <v>459</v>
      </c>
      <c r="W137" s="301"/>
      <c r="X137" s="301">
        <f t="shared" si="8"/>
        <v>0</v>
      </c>
      <c r="Y137" s="301"/>
      <c r="Z137" s="301"/>
      <c r="AB137" s="303" t="str">
        <f t="shared" si="9"/>
        <v>TinPT Prima Timah Utama</v>
      </c>
    </row>
    <row r="138" spans="1:28" s="302" customFormat="1" ht="51">
      <c r="A138" s="249"/>
      <c r="B138" s="250" t="s">
        <v>1655</v>
      </c>
      <c r="C138" s="256" t="s">
        <v>15552</v>
      </c>
      <c r="D138" s="250" t="s">
        <v>15552</v>
      </c>
      <c r="E138" s="250" t="s">
        <v>1627</v>
      </c>
      <c r="F138" s="250" t="s">
        <v>1194</v>
      </c>
      <c r="G138" s="250" t="s">
        <v>2275</v>
      </c>
      <c r="H138" s="251">
        <v>0</v>
      </c>
      <c r="I138" s="252" t="s">
        <v>2543</v>
      </c>
      <c r="J138" s="252" t="s">
        <v>15532</v>
      </c>
      <c r="K138" s="254"/>
      <c r="L138" s="254"/>
      <c r="M138" s="254"/>
      <c r="N138" s="254"/>
      <c r="O138" s="254"/>
      <c r="P138" s="253"/>
      <c r="Q138" s="255"/>
      <c r="R138" s="250" t="str">
        <f ca="1">IF(ISERROR($V138),"",OFFSET('Smelter Look-up'!$C$4,$V138-4,0)&amp;"")</f>
        <v>PT Refined Bangka Tin</v>
      </c>
      <c r="S138" s="264" t="str">
        <f t="shared" ca="1" si="7"/>
        <v>ID</v>
      </c>
      <c r="T138" s="264" t="str">
        <f ca="1">IF(B138="","",IF(ISERROR(MATCH($J138,SorP!$B$1:$B$6230,0)),"",INDIRECT("'SorP'!$A$"&amp;MATCH($J138,SorP!$B$1:$B$6230,0))))</f>
        <v/>
      </c>
      <c r="U138" s="299"/>
      <c r="V138" s="300">
        <f>IF(C138="",NA(),MATCH($B138&amp;$C138,'Smelter Look-up'!$J:$J,0))</f>
        <v>460</v>
      </c>
      <c r="W138" s="301"/>
      <c r="X138" s="301">
        <f t="shared" si="8"/>
        <v>0</v>
      </c>
      <c r="Y138" s="301"/>
      <c r="Z138" s="301"/>
      <c r="AB138" s="303" t="str">
        <f t="shared" si="9"/>
        <v>TinPT REFINED BANGKA TIN</v>
      </c>
    </row>
    <row r="139" spans="1:28" s="302" customFormat="1" ht="63.75">
      <c r="A139" s="249"/>
      <c r="B139" s="250" t="s">
        <v>1655</v>
      </c>
      <c r="C139" s="256" t="s">
        <v>1011</v>
      </c>
      <c r="D139" s="250" t="s">
        <v>1011</v>
      </c>
      <c r="E139" s="250" t="s">
        <v>1627</v>
      </c>
      <c r="F139" s="250" t="s">
        <v>1195</v>
      </c>
      <c r="G139" s="250" t="s">
        <v>2275</v>
      </c>
      <c r="H139" s="251">
        <v>0</v>
      </c>
      <c r="I139" s="252" t="s">
        <v>2545</v>
      </c>
      <c r="J139" s="252" t="s">
        <v>15532</v>
      </c>
      <c r="K139" s="254"/>
      <c r="L139" s="254"/>
      <c r="M139" s="254"/>
      <c r="N139" s="254"/>
      <c r="O139" s="254"/>
      <c r="P139" s="253"/>
      <c r="Q139" s="255"/>
      <c r="R139" s="250" t="str">
        <f ca="1">IF(ISERROR($V139),"",OFFSET('Smelter Look-up'!$C$4,$V139-4,0)&amp;"")</f>
        <v>PT Sariwiguna Binasentosa</v>
      </c>
      <c r="S139" s="264" t="str">
        <f t="shared" ca="1" si="7"/>
        <v>ID</v>
      </c>
      <c r="T139" s="264" t="str">
        <f ca="1">IF(B139="","",IF(ISERROR(MATCH($J139,SorP!$B$1:$B$6230,0)),"",INDIRECT("'SorP'!$A$"&amp;MATCH($J139,SorP!$B$1:$B$6230,0))))</f>
        <v/>
      </c>
      <c r="U139" s="299"/>
      <c r="V139" s="300">
        <f>IF(C139="",NA(),MATCH($B139&amp;$C139,'Smelter Look-up'!$J:$J,0))</f>
        <v>461</v>
      </c>
      <c r="W139" s="301"/>
      <c r="X139" s="301">
        <f t="shared" si="8"/>
        <v>0</v>
      </c>
      <c r="Y139" s="301"/>
      <c r="Z139" s="301"/>
      <c r="AB139" s="303" t="str">
        <f t="shared" si="9"/>
        <v>TinPT Sariwiguna Binasentosa</v>
      </c>
    </row>
    <row r="140" spans="1:28" s="302" customFormat="1" ht="51">
      <c r="A140" s="249"/>
      <c r="B140" s="250" t="s">
        <v>1655</v>
      </c>
      <c r="C140" s="256" t="s">
        <v>1696</v>
      </c>
      <c r="D140" s="250" t="s">
        <v>1696</v>
      </c>
      <c r="E140" s="250" t="s">
        <v>1627</v>
      </c>
      <c r="F140" s="250" t="s">
        <v>1196</v>
      </c>
      <c r="G140" s="250" t="s">
        <v>2275</v>
      </c>
      <c r="H140" s="251">
        <v>0</v>
      </c>
      <c r="I140" s="252" t="s">
        <v>2545</v>
      </c>
      <c r="J140" s="252" t="s">
        <v>15532</v>
      </c>
      <c r="K140" s="254"/>
      <c r="L140" s="254"/>
      <c r="M140" s="254"/>
      <c r="N140" s="254"/>
      <c r="O140" s="254"/>
      <c r="P140" s="253"/>
      <c r="Q140" s="255"/>
      <c r="R140" s="250" t="str">
        <f ca="1">IF(ISERROR($V140),"",OFFSET('Smelter Look-up'!$C$4,$V140-4,0)&amp;"")</f>
        <v>PT Stanindo Inti Perkasa</v>
      </c>
      <c r="S140" s="264" t="str">
        <f t="shared" ca="1" si="7"/>
        <v>ID</v>
      </c>
      <c r="T140" s="264" t="str">
        <f ca="1">IF(B140="","",IF(ISERROR(MATCH($J140,SorP!$B$1:$B$6230,0)),"",INDIRECT("'SorP'!$A$"&amp;MATCH($J140,SorP!$B$1:$B$6230,0))))</f>
        <v/>
      </c>
      <c r="U140" s="299"/>
      <c r="V140" s="300">
        <f>IF(C140="",NA(),MATCH($B140&amp;$C140,'Smelter Look-up'!$J:$J,0))</f>
        <v>462</v>
      </c>
      <c r="W140" s="301"/>
      <c r="X140" s="301">
        <f t="shared" si="8"/>
        <v>0</v>
      </c>
      <c r="Y140" s="301"/>
      <c r="Z140" s="301"/>
      <c r="AB140" s="303" t="str">
        <f t="shared" si="9"/>
        <v>TinPT Stanindo Inti Perkasa</v>
      </c>
    </row>
    <row r="141" spans="1:28" s="302" customFormat="1" ht="51">
      <c r="A141" s="249"/>
      <c r="B141" s="250" t="s">
        <v>1655</v>
      </c>
      <c r="C141" s="256" t="s">
        <v>15553</v>
      </c>
      <c r="D141" s="250" t="s">
        <v>15553</v>
      </c>
      <c r="E141" s="250" t="s">
        <v>1627</v>
      </c>
      <c r="F141" s="250" t="s">
        <v>1197</v>
      </c>
      <c r="G141" s="250" t="s">
        <v>2275</v>
      </c>
      <c r="H141" s="251" t="s">
        <v>15459</v>
      </c>
      <c r="I141" s="252" t="s">
        <v>15459</v>
      </c>
      <c r="J141" s="252" t="s">
        <v>15459</v>
      </c>
      <c r="K141" s="254"/>
      <c r="L141" s="254"/>
      <c r="M141" s="254"/>
      <c r="N141" s="254"/>
      <c r="O141" s="254"/>
      <c r="P141" s="253"/>
      <c r="Q141" s="255"/>
      <c r="R141" s="250" t="str">
        <f ca="1">IF(ISERROR($V141),"",OFFSET('Smelter Look-up'!$C$4,$V141-4,0)&amp;"")</f>
        <v/>
      </c>
      <c r="S141" s="264" t="str">
        <f t="shared" ca="1" si="7"/>
        <v>ID</v>
      </c>
      <c r="T141" s="264" t="str">
        <f ca="1">IF(B141="","",IF(ISERROR(MATCH($J141,SorP!$B$1:$B$6230,0)),"",INDIRECT("'SorP'!$A$"&amp;MATCH($J141,SorP!$B$1:$B$6230,0))))</f>
        <v/>
      </c>
      <c r="U141" s="299"/>
      <c r="V141" s="300" t="e">
        <f>IF(C141="",NA(),MATCH($B141&amp;$C141,'Smelter Look-up'!$J:$J,0))</f>
        <v>#N/A</v>
      </c>
      <c r="W141" s="301"/>
      <c r="X141" s="301">
        <f t="shared" si="8"/>
        <v>0</v>
      </c>
      <c r="Y141" s="301"/>
      <c r="Z141" s="301"/>
      <c r="AB141" s="303" t="str">
        <f t="shared" si="9"/>
        <v>TinPT Timah (Persero), Tbk</v>
      </c>
    </row>
    <row r="142" spans="1:28" s="302" customFormat="1" ht="51">
      <c r="A142" s="249"/>
      <c r="B142" s="250" t="s">
        <v>1655</v>
      </c>
      <c r="C142" s="256" t="s">
        <v>816</v>
      </c>
      <c r="D142" s="250" t="s">
        <v>816</v>
      </c>
      <c r="E142" s="250" t="s">
        <v>1627</v>
      </c>
      <c r="F142" s="250" t="s">
        <v>1198</v>
      </c>
      <c r="G142" s="250" t="s">
        <v>2275</v>
      </c>
      <c r="H142" s="251">
        <v>0</v>
      </c>
      <c r="I142" s="252" t="s">
        <v>2545</v>
      </c>
      <c r="J142" s="252" t="s">
        <v>15532</v>
      </c>
      <c r="K142" s="254"/>
      <c r="L142" s="254"/>
      <c r="M142" s="254"/>
      <c r="N142" s="254"/>
      <c r="O142" s="254"/>
      <c r="P142" s="253"/>
      <c r="Q142" s="255"/>
      <c r="R142" s="250" t="str">
        <f ca="1">IF(ISERROR($V142),"",OFFSET('Smelter Look-up'!$C$4,$V142-4,0)&amp;"")</f>
        <v>PT Tinindo Inter Nusa</v>
      </c>
      <c r="S142" s="264" t="str">
        <f t="shared" ca="1" si="7"/>
        <v>ID</v>
      </c>
      <c r="T142" s="264" t="str">
        <f ca="1">IF(B142="","",IF(ISERROR(MATCH($J142,SorP!$B$1:$B$6230,0)),"",INDIRECT("'SorP'!$A$"&amp;MATCH($J142,SorP!$B$1:$B$6230,0))))</f>
        <v/>
      </c>
      <c r="U142" s="299"/>
      <c r="V142" s="300">
        <f>IF(C142="",NA(),MATCH($B142&amp;$C142,'Smelter Look-up'!$J:$J,0))</f>
        <v>468</v>
      </c>
      <c r="W142" s="301"/>
      <c r="X142" s="301">
        <f t="shared" si="8"/>
        <v>0</v>
      </c>
      <c r="Y142" s="301"/>
      <c r="Z142" s="301"/>
      <c r="AB142" s="303" t="str">
        <f t="shared" si="9"/>
        <v>TinPT Tinindo Inter Nusa</v>
      </c>
    </row>
    <row r="143" spans="1:28" s="302" customFormat="1" ht="25.5">
      <c r="A143" s="249"/>
      <c r="B143" s="250" t="s">
        <v>1655</v>
      </c>
      <c r="C143" s="256" t="s">
        <v>1199</v>
      </c>
      <c r="D143" s="250" t="s">
        <v>1199</v>
      </c>
      <c r="E143" s="250" t="s">
        <v>15505</v>
      </c>
      <c r="F143" s="250" t="s">
        <v>1200</v>
      </c>
      <c r="G143" s="250" t="s">
        <v>2275</v>
      </c>
      <c r="H143" s="251">
        <v>0</v>
      </c>
      <c r="I143" s="252" t="s">
        <v>2580</v>
      </c>
      <c r="J143" s="252" t="s">
        <v>2416</v>
      </c>
      <c r="K143" s="254"/>
      <c r="L143" s="254"/>
      <c r="M143" s="254"/>
      <c r="N143" s="254"/>
      <c r="O143" s="254"/>
      <c r="P143" s="253"/>
      <c r="Q143" s="255"/>
      <c r="R143" s="250" t="str">
        <f ca="1">IF(ISERROR($V143),"",OFFSET('Smelter Look-up'!$C$4,$V143-4,0)&amp;"")</f>
        <v>Rui Da Hung</v>
      </c>
      <c r="S143" s="264" t="str">
        <f t="shared" ca="1" si="7"/>
        <v>Unknown</v>
      </c>
      <c r="T143" s="264" t="str">
        <f ca="1">IF(B143="","",IF(ISERROR(MATCH($J143,SorP!$B$1:$B$6230,0)),"",INDIRECT("'SorP'!$A$"&amp;MATCH($J143,SorP!$B$1:$B$6230,0))))</f>
        <v/>
      </c>
      <c r="U143" s="299"/>
      <c r="V143" s="300">
        <f>IF(C143="",NA(),MATCH($B143&amp;$C143,'Smelter Look-up'!$J:$J,0))</f>
        <v>473</v>
      </c>
      <c r="W143" s="301"/>
      <c r="X143" s="301">
        <f t="shared" si="8"/>
        <v>0</v>
      </c>
      <c r="Y143" s="301"/>
      <c r="Z143" s="301"/>
      <c r="AB143" s="303" t="str">
        <f t="shared" si="9"/>
        <v>TinRui Da Hung</v>
      </c>
    </row>
    <row r="144" spans="1:28" s="302" customFormat="1" ht="63.75">
      <c r="A144" s="249"/>
      <c r="B144" s="250" t="s">
        <v>1655</v>
      </c>
      <c r="C144" s="256" t="s">
        <v>15554</v>
      </c>
      <c r="D144" s="250" t="s">
        <v>15554</v>
      </c>
      <c r="E144" s="250" t="s">
        <v>1627</v>
      </c>
      <c r="F144" s="250" t="s">
        <v>15555</v>
      </c>
      <c r="G144" s="250" t="s">
        <v>2275</v>
      </c>
      <c r="H144" s="251" t="s">
        <v>15459</v>
      </c>
      <c r="I144" s="252" t="s">
        <v>15459</v>
      </c>
      <c r="J144" s="252" t="s">
        <v>15459</v>
      </c>
      <c r="K144" s="254"/>
      <c r="L144" s="254"/>
      <c r="M144" s="254"/>
      <c r="N144" s="254"/>
      <c r="O144" s="254"/>
      <c r="P144" s="253"/>
      <c r="Q144" s="255"/>
      <c r="R144" s="250" t="str">
        <f ca="1">IF(ISERROR($V144),"",OFFSET('Smelter Look-up'!$C$4,$V144-4,0)&amp;"")</f>
        <v/>
      </c>
      <c r="S144" s="264" t="str">
        <f t="shared" ca="1" si="7"/>
        <v>ID</v>
      </c>
      <c r="T144" s="264" t="str">
        <f ca="1">IF(B144="","",IF(ISERROR(MATCH($J144,SorP!$B$1:$B$6230,0)),"",INDIRECT("'SorP'!$A$"&amp;MATCH($J144,SorP!$B$1:$B$6230,0))))</f>
        <v/>
      </c>
      <c r="U144" s="299"/>
      <c r="V144" s="300" t="e">
        <f>IF(C144="",NA(),MATCH($B144&amp;$C144,'Smelter Look-up'!$J:$J,0))</f>
        <v>#N/A</v>
      </c>
      <c r="W144" s="301"/>
      <c r="X144" s="301">
        <f t="shared" si="8"/>
        <v>0</v>
      </c>
      <c r="Y144" s="301"/>
      <c r="Z144" s="301"/>
      <c r="AB144" s="303" t="str">
        <f t="shared" si="9"/>
        <v>TinPT Alam Lestari Kencana</v>
      </c>
    </row>
    <row r="145" spans="1:28" s="302" customFormat="1" ht="63.75">
      <c r="A145" s="249"/>
      <c r="B145" s="250" t="s">
        <v>1655</v>
      </c>
      <c r="C145" s="256" t="s">
        <v>15556</v>
      </c>
      <c r="D145" s="250" t="s">
        <v>15556</v>
      </c>
      <c r="E145" s="250" t="s">
        <v>1627</v>
      </c>
      <c r="F145" s="250" t="s">
        <v>15557</v>
      </c>
      <c r="G145" s="250" t="s">
        <v>2275</v>
      </c>
      <c r="H145" s="251" t="s">
        <v>15459</v>
      </c>
      <c r="I145" s="252" t="s">
        <v>15459</v>
      </c>
      <c r="J145" s="252" t="s">
        <v>15459</v>
      </c>
      <c r="K145" s="254"/>
      <c r="L145" s="254"/>
      <c r="M145" s="254"/>
      <c r="N145" s="254"/>
      <c r="O145" s="254"/>
      <c r="P145" s="253"/>
      <c r="Q145" s="255"/>
      <c r="R145" s="250" t="str">
        <f ca="1">IF(ISERROR($V145),"",OFFSET('Smelter Look-up'!$C$4,$V145-4,0)&amp;"")</f>
        <v/>
      </c>
      <c r="S145" s="264" t="str">
        <f t="shared" ca="1" si="7"/>
        <v>ID</v>
      </c>
      <c r="T145" s="264" t="str">
        <f ca="1">IF(B145="","",IF(ISERROR(MATCH($J145,SorP!$B$1:$B$6230,0)),"",INDIRECT("'SorP'!$A$"&amp;MATCH($J145,SorP!$B$1:$B$6230,0))))</f>
        <v/>
      </c>
      <c r="U145" s="299"/>
      <c r="V145" s="300" t="e">
        <f>IF(C145="",NA(),MATCH($B145&amp;$C145,'Smelter Look-up'!$J:$J,0))</f>
        <v>#N/A</v>
      </c>
      <c r="W145" s="301"/>
      <c r="X145" s="301">
        <f t="shared" si="8"/>
        <v>0</v>
      </c>
      <c r="Y145" s="301"/>
      <c r="Z145" s="301"/>
      <c r="AB145" s="303" t="str">
        <f t="shared" si="9"/>
        <v>TinPT Babel Surya Alam Lestari</v>
      </c>
    </row>
    <row r="146" spans="1:28" s="302" customFormat="1" ht="51">
      <c r="A146" s="249"/>
      <c r="B146" s="250" t="s">
        <v>1655</v>
      </c>
      <c r="C146" s="256" t="s">
        <v>15558</v>
      </c>
      <c r="D146" s="250" t="s">
        <v>15558</v>
      </c>
      <c r="E146" s="250" t="s">
        <v>1627</v>
      </c>
      <c r="F146" s="250" t="s">
        <v>15559</v>
      </c>
      <c r="G146" s="250" t="s">
        <v>2275</v>
      </c>
      <c r="H146" s="251" t="s">
        <v>15459</v>
      </c>
      <c r="I146" s="252" t="s">
        <v>15459</v>
      </c>
      <c r="J146" s="252" t="s">
        <v>15459</v>
      </c>
      <c r="K146" s="254"/>
      <c r="L146" s="254"/>
      <c r="M146" s="254"/>
      <c r="N146" s="254"/>
      <c r="O146" s="254"/>
      <c r="P146" s="253"/>
      <c r="Q146" s="255"/>
      <c r="R146" s="250" t="str">
        <f ca="1">IF(ISERROR($V146),"",OFFSET('Smelter Look-up'!$C$4,$V146-4,0)&amp;"")</f>
        <v/>
      </c>
      <c r="S146" s="264" t="str">
        <f t="shared" ca="1" si="7"/>
        <v>ID</v>
      </c>
      <c r="T146" s="264" t="str">
        <f ca="1">IF(B146="","",IF(ISERROR(MATCH($J146,SorP!$B$1:$B$6230,0)),"",INDIRECT("'SorP'!$A$"&amp;MATCH($J146,SorP!$B$1:$B$6230,0))))</f>
        <v/>
      </c>
      <c r="U146" s="299"/>
      <c r="V146" s="300" t="e">
        <f>IF(C146="",NA(),MATCH($B146&amp;$C146,'Smelter Look-up'!$J:$J,0))</f>
        <v>#N/A</v>
      </c>
      <c r="W146" s="301"/>
      <c r="X146" s="301">
        <f t="shared" si="8"/>
        <v>0</v>
      </c>
      <c r="Y146" s="301"/>
      <c r="Z146" s="301"/>
      <c r="AB146" s="303" t="str">
        <f t="shared" si="9"/>
        <v>TinPT BilliTin Makmur Lestari</v>
      </c>
    </row>
    <row r="147" spans="1:28" s="302" customFormat="1" ht="51">
      <c r="A147" s="249"/>
      <c r="B147" s="250" t="s">
        <v>1655</v>
      </c>
      <c r="C147" s="256" t="s">
        <v>15560</v>
      </c>
      <c r="D147" s="250" t="s">
        <v>15560</v>
      </c>
      <c r="E147" s="250" t="s">
        <v>1627</v>
      </c>
      <c r="F147" s="250" t="s">
        <v>15561</v>
      </c>
      <c r="G147" s="250" t="s">
        <v>2275</v>
      </c>
      <c r="H147" s="251" t="s">
        <v>15459</v>
      </c>
      <c r="I147" s="252" t="s">
        <v>15459</v>
      </c>
      <c r="J147" s="252" t="s">
        <v>15459</v>
      </c>
      <c r="K147" s="254"/>
      <c r="L147" s="254"/>
      <c r="M147" s="254"/>
      <c r="N147" s="254"/>
      <c r="O147" s="254"/>
      <c r="P147" s="253"/>
      <c r="Q147" s="255"/>
      <c r="R147" s="250" t="str">
        <f ca="1">IF(ISERROR($V147),"",OFFSET('Smelter Look-up'!$C$4,$V147-4,0)&amp;"")</f>
        <v/>
      </c>
      <c r="S147" s="264" t="str">
        <f t="shared" ca="1" si="7"/>
        <v>ID</v>
      </c>
      <c r="T147" s="264" t="str">
        <f ca="1">IF(B147="","",IF(ISERROR(MATCH($J147,SorP!$B$1:$B$6230,0)),"",INDIRECT("'SorP'!$A$"&amp;MATCH($J147,SorP!$B$1:$B$6230,0))))</f>
        <v/>
      </c>
      <c r="U147" s="299"/>
      <c r="V147" s="300" t="e">
        <f>IF(C147="",NA(),MATCH($B147&amp;$C147,'Smelter Look-up'!$J:$J,0))</f>
        <v>#N/A</v>
      </c>
      <c r="W147" s="301"/>
      <c r="X147" s="301">
        <f t="shared" si="8"/>
        <v>0</v>
      </c>
      <c r="Y147" s="301"/>
      <c r="Z147" s="301"/>
      <c r="AB147" s="303" t="str">
        <f t="shared" si="9"/>
        <v>TinPT Fang Di MulTindo</v>
      </c>
    </row>
    <row r="148" spans="1:28" s="302" customFormat="1" ht="63.75">
      <c r="A148" s="249"/>
      <c r="B148" s="250" t="s">
        <v>1655</v>
      </c>
      <c r="C148" s="256" t="s">
        <v>15562</v>
      </c>
      <c r="D148" s="250" t="s">
        <v>15562</v>
      </c>
      <c r="E148" s="250" t="s">
        <v>1627</v>
      </c>
      <c r="F148" s="250" t="s">
        <v>15563</v>
      </c>
      <c r="G148" s="250" t="s">
        <v>2275</v>
      </c>
      <c r="H148" s="251" t="s">
        <v>15459</v>
      </c>
      <c r="I148" s="252" t="s">
        <v>15459</v>
      </c>
      <c r="J148" s="252" t="s">
        <v>15459</v>
      </c>
      <c r="K148" s="254"/>
      <c r="L148" s="254"/>
      <c r="M148" s="254"/>
      <c r="N148" s="254"/>
      <c r="O148" s="254"/>
      <c r="P148" s="253"/>
      <c r="Q148" s="255"/>
      <c r="R148" s="250" t="str">
        <f ca="1">IF(ISERROR($V148),"",OFFSET('Smelter Look-up'!$C$4,$V148-4,0)&amp;"")</f>
        <v/>
      </c>
      <c r="S148" s="264" t="str">
        <f t="shared" ca="1" si="7"/>
        <v>ID</v>
      </c>
      <c r="T148" s="264" t="str">
        <f ca="1">IF(B148="","",IF(ISERROR(MATCH($J148,SorP!$B$1:$B$6230,0)),"",INDIRECT("'SorP'!$A$"&amp;MATCH($J148,SorP!$B$1:$B$6230,0))))</f>
        <v/>
      </c>
      <c r="U148" s="299"/>
      <c r="V148" s="300" t="e">
        <f>IF(C148="",NA(),MATCH($B148&amp;$C148,'Smelter Look-up'!$J:$J,0))</f>
        <v>#N/A</v>
      </c>
      <c r="W148" s="301"/>
      <c r="X148" s="301">
        <f t="shared" si="8"/>
        <v>0</v>
      </c>
      <c r="Y148" s="301"/>
      <c r="Z148" s="301"/>
      <c r="AB148" s="303" t="str">
        <f t="shared" si="9"/>
        <v>TinPT HP Metals Indonesia</v>
      </c>
    </row>
    <row r="149" spans="1:28" s="302" customFormat="1" ht="38.25">
      <c r="A149" s="249"/>
      <c r="B149" s="250" t="s">
        <v>1655</v>
      </c>
      <c r="C149" s="256" t="s">
        <v>15564</v>
      </c>
      <c r="D149" s="250" t="s">
        <v>15564</v>
      </c>
      <c r="E149" s="250" t="s">
        <v>1627</v>
      </c>
      <c r="F149" s="250" t="s">
        <v>15565</v>
      </c>
      <c r="G149" s="250" t="s">
        <v>2275</v>
      </c>
      <c r="H149" s="251" t="s">
        <v>15459</v>
      </c>
      <c r="I149" s="252" t="s">
        <v>15459</v>
      </c>
      <c r="J149" s="252" t="s">
        <v>15459</v>
      </c>
      <c r="K149" s="254"/>
      <c r="L149" s="254"/>
      <c r="M149" s="254"/>
      <c r="N149" s="254"/>
      <c r="O149" s="254"/>
      <c r="P149" s="253"/>
      <c r="Q149" s="255"/>
      <c r="R149" s="250" t="str">
        <f ca="1">IF(ISERROR($V149),"",OFFSET('Smelter Look-up'!$C$4,$V149-4,0)&amp;"")</f>
        <v/>
      </c>
      <c r="S149" s="264" t="str">
        <f t="shared" ca="1" si="7"/>
        <v>ID</v>
      </c>
      <c r="T149" s="264" t="str">
        <f ca="1">IF(B149="","",IF(ISERROR(MATCH($J149,SorP!$B$1:$B$6230,0)),"",INDIRECT("'SorP'!$A$"&amp;MATCH($J149,SorP!$B$1:$B$6230,0))))</f>
        <v/>
      </c>
      <c r="U149" s="299"/>
      <c r="V149" s="300" t="e">
        <f>IF(C149="",NA(),MATCH($B149&amp;$C149,'Smelter Look-up'!$J:$J,0))</f>
        <v>#N/A</v>
      </c>
      <c r="W149" s="301"/>
      <c r="X149" s="301">
        <f t="shared" si="8"/>
        <v>0</v>
      </c>
      <c r="Y149" s="301"/>
      <c r="Z149" s="301"/>
      <c r="AB149" s="303" t="str">
        <f t="shared" si="9"/>
        <v>TinPT Koba Tin</v>
      </c>
    </row>
    <row r="150" spans="1:28" s="302" customFormat="1" ht="51">
      <c r="A150" s="249"/>
      <c r="B150" s="250" t="s">
        <v>1655</v>
      </c>
      <c r="C150" s="256" t="s">
        <v>1968</v>
      </c>
      <c r="D150" s="250" t="s">
        <v>1968</v>
      </c>
      <c r="E150" s="250" t="s">
        <v>1627</v>
      </c>
      <c r="F150" s="250" t="s">
        <v>1969</v>
      </c>
      <c r="G150" s="250" t="s">
        <v>2275</v>
      </c>
      <c r="H150" s="251">
        <v>0</v>
      </c>
      <c r="I150" s="252" t="s">
        <v>2545</v>
      </c>
      <c r="J150" s="252" t="s">
        <v>15532</v>
      </c>
      <c r="K150" s="254"/>
      <c r="L150" s="254"/>
      <c r="M150" s="254"/>
      <c r="N150" s="254"/>
      <c r="O150" s="254"/>
      <c r="P150" s="253"/>
      <c r="Q150" s="255"/>
      <c r="R150" s="250" t="str">
        <f ca="1">IF(ISERROR($V150),"",OFFSET('Smelter Look-up'!$C$4,$V150-4,0)&amp;"")</f>
        <v>PT Sumber Jaya Indah</v>
      </c>
      <c r="S150" s="264" t="str">
        <f t="shared" ca="1" si="7"/>
        <v>ID</v>
      </c>
      <c r="T150" s="264" t="str">
        <f ca="1">IF(B150="","",IF(ISERROR(MATCH($J150,SorP!$B$1:$B$6230,0)),"",INDIRECT("'SorP'!$A$"&amp;MATCH($J150,SorP!$B$1:$B$6230,0))))</f>
        <v/>
      </c>
      <c r="U150" s="299"/>
      <c r="V150" s="300">
        <f>IF(C150="",NA(),MATCH($B150&amp;$C150,'Smelter Look-up'!$J:$J,0))</f>
        <v>464</v>
      </c>
      <c r="W150" s="301"/>
      <c r="X150" s="301">
        <f t="shared" si="8"/>
        <v>0</v>
      </c>
      <c r="Y150" s="301"/>
      <c r="Z150" s="301"/>
      <c r="AB150" s="303" t="str">
        <f t="shared" si="9"/>
        <v>TinPT Sumber Jaya Indah</v>
      </c>
    </row>
    <row r="151" spans="1:28" s="302" customFormat="1" ht="51">
      <c r="A151" s="249"/>
      <c r="B151" s="250" t="s">
        <v>1655</v>
      </c>
      <c r="C151" s="256" t="s">
        <v>15566</v>
      </c>
      <c r="D151" s="250" t="s">
        <v>15567</v>
      </c>
      <c r="E151" s="250" t="s">
        <v>1627</v>
      </c>
      <c r="F151" s="250" t="s">
        <v>15568</v>
      </c>
      <c r="G151" s="250" t="s">
        <v>2275</v>
      </c>
      <c r="H151" s="251" t="s">
        <v>15459</v>
      </c>
      <c r="I151" s="252" t="s">
        <v>15459</v>
      </c>
      <c r="J151" s="252" t="s">
        <v>15459</v>
      </c>
      <c r="K151" s="254"/>
      <c r="L151" s="254"/>
      <c r="M151" s="254"/>
      <c r="N151" s="254"/>
      <c r="O151" s="254"/>
      <c r="P151" s="253"/>
      <c r="Q151" s="255"/>
      <c r="R151" s="250" t="str">
        <f ca="1">IF(ISERROR($V151),"",OFFSET('Smelter Look-up'!$C$4,$V151-4,0)&amp;"")</f>
        <v/>
      </c>
      <c r="S151" s="264" t="str">
        <f t="shared" ca="1" si="7"/>
        <v>ID</v>
      </c>
      <c r="T151" s="264" t="str">
        <f ca="1">IF(B151="","",IF(ISERROR(MATCH($J151,SorP!$B$1:$B$6230,0)),"",INDIRECT("'SorP'!$A$"&amp;MATCH($J151,SorP!$B$1:$B$6230,0))))</f>
        <v/>
      </c>
      <c r="U151" s="299"/>
      <c r="V151" s="300" t="e">
        <f>IF(C151="",NA(),MATCH($B151&amp;$C151,'Smelter Look-up'!$J:$J,0))</f>
        <v>#N/A</v>
      </c>
      <c r="W151" s="301"/>
      <c r="X151" s="301">
        <f t="shared" si="8"/>
        <v>0</v>
      </c>
      <c r="Y151" s="301"/>
      <c r="Z151" s="301"/>
      <c r="AB151" s="303" t="str">
        <f t="shared" si="9"/>
        <v>TinPT Timah Nusantara</v>
      </c>
    </row>
    <row r="152" spans="1:28" s="302" customFormat="1" ht="63.75">
      <c r="A152" s="249"/>
      <c r="B152" s="250" t="s">
        <v>1655</v>
      </c>
      <c r="C152" s="256" t="s">
        <v>15569</v>
      </c>
      <c r="D152" s="250" t="s">
        <v>15569</v>
      </c>
      <c r="E152" s="250" t="s">
        <v>1627</v>
      </c>
      <c r="F152" s="250" t="s">
        <v>15570</v>
      </c>
      <c r="G152" s="250" t="s">
        <v>2275</v>
      </c>
      <c r="H152" s="251" t="s">
        <v>15459</v>
      </c>
      <c r="I152" s="252" t="s">
        <v>15459</v>
      </c>
      <c r="J152" s="252" t="s">
        <v>15459</v>
      </c>
      <c r="K152" s="254"/>
      <c r="L152" s="254"/>
      <c r="M152" s="254"/>
      <c r="N152" s="254"/>
      <c r="O152" s="254"/>
      <c r="P152" s="253"/>
      <c r="Q152" s="255"/>
      <c r="R152" s="250" t="str">
        <f ca="1">IF(ISERROR($V152),"",OFFSET('Smelter Look-up'!$C$4,$V152-4,0)&amp;"")</f>
        <v/>
      </c>
      <c r="S152" s="264" t="str">
        <f t="shared" ca="1" si="7"/>
        <v>ID</v>
      </c>
      <c r="T152" s="264" t="str">
        <f ca="1">IF(B152="","",IF(ISERROR(MATCH($J152,SorP!$B$1:$B$6230,0)),"",INDIRECT("'SorP'!$A$"&amp;MATCH($J152,SorP!$B$1:$B$6230,0))))</f>
        <v/>
      </c>
      <c r="U152" s="299"/>
      <c r="V152" s="300" t="e">
        <f>IF(C152="",NA(),MATCH($B152&amp;$C152,'Smelter Look-up'!$J:$J,0))</f>
        <v>#N/A</v>
      </c>
      <c r="W152" s="301"/>
      <c r="X152" s="301">
        <f t="shared" si="8"/>
        <v>0</v>
      </c>
      <c r="Y152" s="301"/>
      <c r="Z152" s="301"/>
      <c r="AB152" s="303" t="str">
        <f t="shared" si="9"/>
        <v>TinPT Yinchendo Mining Industry</v>
      </c>
    </row>
    <row r="153" spans="1:28" s="302" customFormat="1" ht="38.25">
      <c r="A153" s="249"/>
      <c r="B153" s="250" t="s">
        <v>1655</v>
      </c>
      <c r="C153" s="256" t="s">
        <v>15571</v>
      </c>
      <c r="D153" s="250" t="s">
        <v>15571</v>
      </c>
      <c r="E153" s="250" t="s">
        <v>1617</v>
      </c>
      <c r="F153" s="250" t="s">
        <v>1201</v>
      </c>
      <c r="G153" s="250" t="s">
        <v>2275</v>
      </c>
      <c r="H153" s="251" t="s">
        <v>15459</v>
      </c>
      <c r="I153" s="252" t="s">
        <v>15459</v>
      </c>
      <c r="J153" s="252" t="s">
        <v>15459</v>
      </c>
      <c r="K153" s="254"/>
      <c r="L153" s="254"/>
      <c r="M153" s="254"/>
      <c r="N153" s="254"/>
      <c r="O153" s="254"/>
      <c r="P153" s="253"/>
      <c r="Q153" s="255"/>
      <c r="R153" s="250" t="str">
        <f ca="1">IF(ISERROR($V153),"",OFFSET('Smelter Look-up'!$C$4,$V153-4,0)&amp;"")</f>
        <v/>
      </c>
      <c r="S153" s="264" t="str">
        <f t="shared" ca="1" si="7"/>
        <v>BR</v>
      </c>
      <c r="T153" s="264" t="str">
        <f ca="1">IF(B153="","",IF(ISERROR(MATCH($J153,SorP!$B$1:$B$6230,0)),"",INDIRECT("'SorP'!$A$"&amp;MATCH($J153,SorP!$B$1:$B$6230,0))))</f>
        <v/>
      </c>
      <c r="U153" s="299"/>
      <c r="V153" s="300" t="e">
        <f>IF(C153="",NA(),MATCH($B153&amp;$C153,'Smelter Look-up'!$J:$J,0))</f>
        <v>#N/A</v>
      </c>
      <c r="W153" s="301"/>
      <c r="X153" s="301">
        <f t="shared" si="8"/>
        <v>0</v>
      </c>
      <c r="Y153" s="301"/>
      <c r="Z153" s="301"/>
      <c r="AB153" s="303" t="str">
        <f t="shared" si="9"/>
        <v>TinSoft Metais, Ltda.</v>
      </c>
    </row>
    <row r="154" spans="1:28" s="302" customFormat="1" ht="25.5">
      <c r="A154" s="249"/>
      <c r="B154" s="250" t="s">
        <v>1655</v>
      </c>
      <c r="C154" s="256" t="s">
        <v>1522</v>
      </c>
      <c r="D154" s="250" t="s">
        <v>1522</v>
      </c>
      <c r="E154" s="250" t="s">
        <v>1346</v>
      </c>
      <c r="F154" s="250" t="s">
        <v>1202</v>
      </c>
      <c r="G154" s="250" t="s">
        <v>2275</v>
      </c>
      <c r="H154" s="251">
        <v>0</v>
      </c>
      <c r="I154" s="252" t="s">
        <v>2582</v>
      </c>
      <c r="J154" s="252" t="s">
        <v>2583</v>
      </c>
      <c r="K154" s="254"/>
      <c r="L154" s="254"/>
      <c r="M154" s="254"/>
      <c r="N154" s="254"/>
      <c r="O154" s="254"/>
      <c r="P154" s="253"/>
      <c r="Q154" s="255"/>
      <c r="R154" s="250" t="str">
        <f ca="1">IF(ISERROR($V154),"",OFFSET('Smelter Look-up'!$C$4,$V154-4,0)&amp;"")</f>
        <v>Thaisarco</v>
      </c>
      <c r="S154" s="264" t="str">
        <f t="shared" ca="1" si="7"/>
        <v>TH</v>
      </c>
      <c r="T154" s="264" t="str">
        <f ca="1">IF(B154="","",IF(ISERROR(MATCH($J154,SorP!$B$1:$B$6230,0)),"",INDIRECT("'SorP'!$A$"&amp;MATCH($J154,SorP!$B$1:$B$6230,0))))</f>
        <v>TH-83</v>
      </c>
      <c r="U154" s="299"/>
      <c r="V154" s="300">
        <f>IF(C154="",NA(),MATCH($B154&amp;$C154,'Smelter Look-up'!$J:$J,0))</f>
        <v>480</v>
      </c>
      <c r="W154" s="301"/>
      <c r="X154" s="301">
        <f t="shared" si="8"/>
        <v>0</v>
      </c>
      <c r="Y154" s="301"/>
      <c r="Z154" s="301"/>
      <c r="AB154" s="303" t="str">
        <f t="shared" si="9"/>
        <v>TinThaisarco</v>
      </c>
    </row>
    <row r="155" spans="1:28" s="302" customFormat="1" ht="76.5">
      <c r="A155" s="249"/>
      <c r="B155" s="250" t="s">
        <v>1655</v>
      </c>
      <c r="C155" s="256" t="s">
        <v>59</v>
      </c>
      <c r="D155" s="250" t="s">
        <v>59</v>
      </c>
      <c r="E155" s="250" t="s">
        <v>1617</v>
      </c>
      <c r="F155" s="250" t="s">
        <v>1203</v>
      </c>
      <c r="G155" s="250" t="s">
        <v>2275</v>
      </c>
      <c r="H155" s="251">
        <v>0</v>
      </c>
      <c r="I155" s="252" t="s">
        <v>2542</v>
      </c>
      <c r="J155" s="252" t="s">
        <v>15528</v>
      </c>
      <c r="K155" s="254"/>
      <c r="L155" s="254"/>
      <c r="M155" s="254"/>
      <c r="N155" s="254"/>
      <c r="O155" s="254"/>
      <c r="P155" s="253"/>
      <c r="Q155" s="255"/>
      <c r="R155" s="250" t="str">
        <f ca="1">IF(ISERROR($V155),"",OFFSET('Smelter Look-up'!$C$4,$V155-4,0)&amp;"")</f>
        <v>White Solder Metalurgia e Mineracao Ltda.</v>
      </c>
      <c r="S155" s="264" t="str">
        <f t="shared" ca="1" si="7"/>
        <v>BR</v>
      </c>
      <c r="T155" s="264" t="str">
        <f ca="1">IF(B155="","",IF(ISERROR(MATCH($J155,SorP!$B$1:$B$6230,0)),"",INDIRECT("'SorP'!$A$"&amp;MATCH($J155,SorP!$B$1:$B$6230,0))))</f>
        <v/>
      </c>
      <c r="U155" s="299"/>
      <c r="V155" s="300">
        <f>IF(C155="",NA(),MATCH($B155&amp;$C155,'Smelter Look-up'!$J:$J,0))</f>
        <v>487</v>
      </c>
      <c r="W155" s="301"/>
      <c r="X155" s="301">
        <f t="shared" si="8"/>
        <v>0</v>
      </c>
      <c r="Y155" s="301"/>
      <c r="Z155" s="301"/>
      <c r="AB155" s="303" t="str">
        <f t="shared" si="9"/>
        <v>TinWhite Solder Metalurgia e Mineração Ltda.</v>
      </c>
    </row>
    <row r="156" spans="1:28" s="302" customFormat="1" ht="89.25">
      <c r="A156" s="249"/>
      <c r="B156" s="250" t="s">
        <v>1655</v>
      </c>
      <c r="C156" s="256" t="s">
        <v>15572</v>
      </c>
      <c r="D156" s="250" t="s">
        <v>15572</v>
      </c>
      <c r="E156" s="250" t="s">
        <v>1621</v>
      </c>
      <c r="F156" s="250" t="s">
        <v>1204</v>
      </c>
      <c r="G156" s="250" t="s">
        <v>2275</v>
      </c>
      <c r="H156" s="251" t="s">
        <v>15459</v>
      </c>
      <c r="I156" s="252" t="s">
        <v>15459</v>
      </c>
      <c r="J156" s="252" t="s">
        <v>15459</v>
      </c>
      <c r="K156" s="254"/>
      <c r="L156" s="254"/>
      <c r="M156" s="254"/>
      <c r="N156" s="254"/>
      <c r="O156" s="254"/>
      <c r="P156" s="253"/>
      <c r="Q156" s="255"/>
      <c r="R156" s="250" t="str">
        <f ca="1">IF(ISERROR($V156),"",OFFSET('Smelter Look-up'!$C$4,$V156-4,0)&amp;"")</f>
        <v/>
      </c>
      <c r="S156" s="264" t="str">
        <f t="shared" ca="1" si="7"/>
        <v>CN</v>
      </c>
      <c r="T156" s="264" t="str">
        <f ca="1">IF(B156="","",IF(ISERROR(MATCH($J156,SorP!$B$1:$B$6230,0)),"",INDIRECT("'SorP'!$A$"&amp;MATCH($J156,SorP!$B$1:$B$6230,0))))</f>
        <v/>
      </c>
      <c r="U156" s="299"/>
      <c r="V156" s="300" t="e">
        <f>IF(C156="",NA(),MATCH($B156&amp;$C156,'Smelter Look-up'!$J:$J,0))</f>
        <v>#N/A</v>
      </c>
      <c r="W156" s="301"/>
      <c r="X156" s="301">
        <f t="shared" si="8"/>
        <v>0</v>
      </c>
      <c r="Y156" s="301"/>
      <c r="Z156" s="301"/>
      <c r="AB156" s="303" t="str">
        <f t="shared" si="9"/>
        <v>TinYunnan Chengfeng Non-ferrous Metals Co.,Ltd.</v>
      </c>
    </row>
    <row r="157" spans="1:28" s="302" customFormat="1" ht="38.25">
      <c r="A157" s="249"/>
      <c r="B157" s="250" t="s">
        <v>1657</v>
      </c>
      <c r="C157" s="256" t="s">
        <v>15573</v>
      </c>
      <c r="D157" s="250" t="s">
        <v>15573</v>
      </c>
      <c r="E157" s="250" t="s">
        <v>1630</v>
      </c>
      <c r="F157" s="250" t="s">
        <v>1206</v>
      </c>
      <c r="G157" s="250" t="s">
        <v>2275</v>
      </c>
      <c r="H157" s="251" t="s">
        <v>15459</v>
      </c>
      <c r="I157" s="252" t="s">
        <v>15459</v>
      </c>
      <c r="J157" s="252" t="s">
        <v>15459</v>
      </c>
      <c r="K157" s="254"/>
      <c r="L157" s="254"/>
      <c r="M157" s="254"/>
      <c r="N157" s="254"/>
      <c r="O157" s="254"/>
      <c r="P157" s="253"/>
      <c r="Q157" s="255"/>
      <c r="R157" s="250" t="str">
        <f ca="1">IF(ISERROR($V157),"",OFFSET('Smelter Look-up'!$C$4,$V157-4,0)&amp;"")</f>
        <v/>
      </c>
      <c r="S157" s="264" t="str">
        <f t="shared" ca="1" si="7"/>
        <v>JP</v>
      </c>
      <c r="T157" s="264" t="str">
        <f ca="1">IF(B157="","",IF(ISERROR(MATCH($J157,SorP!$B$1:$B$6230,0)),"",INDIRECT("'SorP'!$A$"&amp;MATCH($J157,SorP!$B$1:$B$6230,0))))</f>
        <v/>
      </c>
      <c r="U157" s="299"/>
      <c r="V157" s="300" t="e">
        <f>IF(C157="",NA(),MATCH($B157&amp;$C157,'Smelter Look-up'!$J:$J,0))</f>
        <v>#N/A</v>
      </c>
      <c r="W157" s="301"/>
      <c r="X157" s="301">
        <f t="shared" si="8"/>
        <v>0</v>
      </c>
      <c r="Y157" s="301"/>
      <c r="Z157" s="301"/>
      <c r="AB157" s="303" t="str">
        <f t="shared" si="9"/>
        <v>TungstenA.L.M.T. Corp.</v>
      </c>
    </row>
    <row r="158" spans="1:28" s="302" customFormat="1" ht="76.5">
      <c r="A158" s="249"/>
      <c r="B158" s="250" t="s">
        <v>1657</v>
      </c>
      <c r="C158" s="256" t="s">
        <v>1250</v>
      </c>
      <c r="D158" s="250" t="s">
        <v>1250</v>
      </c>
      <c r="E158" s="250" t="s">
        <v>1621</v>
      </c>
      <c r="F158" s="250" t="s">
        <v>1210</v>
      </c>
      <c r="G158" s="250" t="s">
        <v>2275</v>
      </c>
      <c r="H158" s="251">
        <v>0</v>
      </c>
      <c r="I158" s="252" t="s">
        <v>2615</v>
      </c>
      <c r="J158" s="252" t="s">
        <v>2450</v>
      </c>
      <c r="K158" s="254"/>
      <c r="L158" s="254"/>
      <c r="M158" s="254"/>
      <c r="N158" s="254"/>
      <c r="O158" s="254"/>
      <c r="P158" s="253"/>
      <c r="Q158" s="255"/>
      <c r="R158" s="250" t="str">
        <f ca="1">IF(ISERROR($V158),"",OFFSET('Smelter Look-up'!$C$4,$V158-4,0)&amp;"")</f>
        <v>Fujian Jinxin Tungsten Co., Ltd.</v>
      </c>
      <c r="S158" s="264" t="str">
        <f t="shared" ca="1" si="7"/>
        <v>CN</v>
      </c>
      <c r="T158" s="264" t="str">
        <f ca="1">IF(B158="","",IF(ISERROR(MATCH($J158,SorP!$B$1:$B$6230,0)),"",INDIRECT("'SorP'!$A$"&amp;MATCH($J158,SorP!$B$1:$B$6230,0))))</f>
        <v>CN-35</v>
      </c>
      <c r="U158" s="299"/>
      <c r="V158" s="300">
        <f>IF(C158="",NA(),MATCH($B158&amp;$C158,'Smelter Look-up'!$J:$J,0))</f>
        <v>518</v>
      </c>
      <c r="W158" s="301"/>
      <c r="X158" s="301">
        <f t="shared" si="8"/>
        <v>0</v>
      </c>
      <c r="Y158" s="301"/>
      <c r="Z158" s="301"/>
      <c r="AB158" s="303" t="str">
        <f t="shared" si="9"/>
        <v>TungstenFujian Jinxin Tungsten Co., Ltd.</v>
      </c>
    </row>
    <row r="159" spans="1:28" s="302" customFormat="1" ht="114.75">
      <c r="A159" s="249"/>
      <c r="B159" s="250" t="s">
        <v>1657</v>
      </c>
      <c r="C159" s="256" t="s">
        <v>192</v>
      </c>
      <c r="D159" s="250" t="s">
        <v>192</v>
      </c>
      <c r="E159" s="250" t="s">
        <v>1621</v>
      </c>
      <c r="F159" s="250" t="s">
        <v>1215</v>
      </c>
      <c r="G159" s="250" t="s">
        <v>2275</v>
      </c>
      <c r="H159" s="251">
        <v>0</v>
      </c>
      <c r="I159" s="252" t="s">
        <v>2552</v>
      </c>
      <c r="J159" s="252" t="s">
        <v>2342</v>
      </c>
      <c r="K159" s="254"/>
      <c r="L159" s="254"/>
      <c r="M159" s="254"/>
      <c r="N159" s="254"/>
      <c r="O159" s="254"/>
      <c r="P159" s="253"/>
      <c r="Q159" s="255"/>
      <c r="R159" s="250" t="str">
        <f ca="1">IF(ISERROR($V159),"",OFFSET('Smelter Look-up'!$C$4,$V159-4,0)&amp;"")</f>
        <v>Ganzhou Huaxing Tungsten Products Co., Ltd.</v>
      </c>
      <c r="S159" s="264" t="str">
        <f t="shared" ca="1" si="7"/>
        <v>CN</v>
      </c>
      <c r="T159" s="264" t="str">
        <f ca="1">IF(B159="","",IF(ISERROR(MATCH($J159,SorP!$B$1:$B$6230,0)),"",INDIRECT("'SorP'!$A$"&amp;MATCH($J159,SorP!$B$1:$B$6230,0))))</f>
        <v>CN-36</v>
      </c>
      <c r="U159" s="299"/>
      <c r="V159" s="300">
        <f>IF(C159="",NA(),MATCH($B159&amp;$C159,'Smelter Look-up'!$J:$J,0))</f>
        <v>520</v>
      </c>
      <c r="W159" s="301"/>
      <c r="X159" s="301">
        <f t="shared" si="8"/>
        <v>0</v>
      </c>
      <c r="Y159" s="301"/>
      <c r="Z159" s="301"/>
      <c r="AB159" s="303" t="str">
        <f t="shared" si="9"/>
        <v>TungstenGanzhou Huaxing Tungsten Products Co., Ltd.</v>
      </c>
    </row>
    <row r="160" spans="1:28" s="302" customFormat="1" ht="102">
      <c r="A160" s="249"/>
      <c r="B160" s="250" t="s">
        <v>1657</v>
      </c>
      <c r="C160" s="256" t="s">
        <v>194</v>
      </c>
      <c r="D160" s="250" t="s">
        <v>194</v>
      </c>
      <c r="E160" s="250" t="s">
        <v>1621</v>
      </c>
      <c r="F160" s="250" t="s">
        <v>183</v>
      </c>
      <c r="G160" s="250" t="s">
        <v>2275</v>
      </c>
      <c r="H160" s="251">
        <v>0</v>
      </c>
      <c r="I160" s="252" t="s">
        <v>2552</v>
      </c>
      <c r="J160" s="252" t="s">
        <v>2342</v>
      </c>
      <c r="K160" s="254"/>
      <c r="L160" s="254"/>
      <c r="M160" s="254"/>
      <c r="N160" s="254"/>
      <c r="O160" s="254"/>
      <c r="P160" s="253"/>
      <c r="Q160" s="255"/>
      <c r="R160" s="250" t="str">
        <f ca="1">IF(ISERROR($V160),"",OFFSET('Smelter Look-up'!$C$4,$V160-4,0)&amp;"")</f>
        <v>Ganzhou Jiangwu Ferrotungsten Co., Ltd.</v>
      </c>
      <c r="S160" s="264" t="str">
        <f t="shared" ca="1" si="7"/>
        <v>CN</v>
      </c>
      <c r="T160" s="264" t="str">
        <f ca="1">IF(B160="","",IF(ISERROR(MATCH($J160,SorP!$B$1:$B$6230,0)),"",INDIRECT("'SorP'!$A$"&amp;MATCH($J160,SorP!$B$1:$B$6230,0))))</f>
        <v>CN-36</v>
      </c>
      <c r="U160" s="299"/>
      <c r="V160" s="300">
        <f>IF(C160="",NA(),MATCH($B160&amp;$C160,'Smelter Look-up'!$J:$J,0))</f>
        <v>521</v>
      </c>
      <c r="W160" s="301"/>
      <c r="X160" s="301">
        <f t="shared" si="8"/>
        <v>0</v>
      </c>
      <c r="Y160" s="301"/>
      <c r="Z160" s="301"/>
      <c r="AB160" s="303" t="str">
        <f t="shared" si="9"/>
        <v>TungstenGanzhou Jiangwu Ferrotungsten Co., Ltd.</v>
      </c>
    </row>
    <row r="161" spans="1:28" s="302" customFormat="1" ht="102">
      <c r="A161" s="249"/>
      <c r="B161" s="250" t="s">
        <v>1657</v>
      </c>
      <c r="C161" s="256" t="s">
        <v>15574</v>
      </c>
      <c r="D161" s="250" t="s">
        <v>15574</v>
      </c>
      <c r="E161" s="250" t="s">
        <v>1621</v>
      </c>
      <c r="F161" s="250" t="s">
        <v>15575</v>
      </c>
      <c r="G161" s="250" t="s">
        <v>2275</v>
      </c>
      <c r="H161" s="251" t="s">
        <v>15459</v>
      </c>
      <c r="I161" s="252" t="s">
        <v>15459</v>
      </c>
      <c r="J161" s="252" t="s">
        <v>15459</v>
      </c>
      <c r="K161" s="254"/>
      <c r="L161" s="254"/>
      <c r="M161" s="254"/>
      <c r="N161" s="254"/>
      <c r="O161" s="254"/>
      <c r="P161" s="253"/>
      <c r="Q161" s="255"/>
      <c r="R161" s="250" t="str">
        <f ca="1">IF(ISERROR($V161),"",OFFSET('Smelter Look-up'!$C$4,$V161-4,0)&amp;"")</f>
        <v/>
      </c>
      <c r="S161" s="264" t="str">
        <f t="shared" ca="1" si="7"/>
        <v>CN</v>
      </c>
      <c r="T161" s="264" t="str">
        <f ca="1">IF(B161="","",IF(ISERROR(MATCH($J161,SorP!$B$1:$B$6230,0)),"",INDIRECT("'SorP'!$A$"&amp;MATCH($J161,SorP!$B$1:$B$6230,0))))</f>
        <v/>
      </c>
      <c r="U161" s="299"/>
      <c r="V161" s="300" t="e">
        <f>IF(C161="",NA(),MATCH($B161&amp;$C161,'Smelter Look-up'!$J:$J,0))</f>
        <v>#N/A</v>
      </c>
      <c r="W161" s="301"/>
      <c r="X161" s="301">
        <f t="shared" si="8"/>
        <v>0</v>
      </c>
      <c r="Y161" s="301"/>
      <c r="Z161" s="301"/>
      <c r="AB161" s="303" t="str">
        <f t="shared" si="9"/>
        <v>TungstenGanzhou Non-ferrous Metals Smelting Co., Ltd.</v>
      </c>
    </row>
    <row r="162" spans="1:28" s="302" customFormat="1" ht="89.25">
      <c r="A162" s="249"/>
      <c r="B162" s="250" t="s">
        <v>1657</v>
      </c>
      <c r="C162" s="256" t="s">
        <v>606</v>
      </c>
      <c r="D162" s="250" t="s">
        <v>606</v>
      </c>
      <c r="E162" s="250" t="s">
        <v>1621</v>
      </c>
      <c r="F162" s="250" t="s">
        <v>607</v>
      </c>
      <c r="G162" s="250" t="s">
        <v>2275</v>
      </c>
      <c r="H162" s="251">
        <v>0</v>
      </c>
      <c r="I162" s="252" t="s">
        <v>2552</v>
      </c>
      <c r="J162" s="252" t="s">
        <v>2342</v>
      </c>
      <c r="K162" s="254"/>
      <c r="L162" s="254"/>
      <c r="M162" s="254"/>
      <c r="N162" s="254"/>
      <c r="O162" s="254"/>
      <c r="P162" s="253"/>
      <c r="Q162" s="255"/>
      <c r="R162" s="250" t="str">
        <f ca="1">IF(ISERROR($V162),"",OFFSET('Smelter Look-up'!$C$4,$V162-4,0)&amp;"")</f>
        <v>Ganzhou Seadragon W &amp; Mo Co., Ltd.</v>
      </c>
      <c r="S162" s="264" t="str">
        <f t="shared" ca="1" si="7"/>
        <v>CN</v>
      </c>
      <c r="T162" s="264" t="str">
        <f ca="1">IF(B162="","",IF(ISERROR(MATCH($J162,SorP!$B$1:$B$6230,0)),"",INDIRECT("'SorP'!$A$"&amp;MATCH($J162,SorP!$B$1:$B$6230,0))))</f>
        <v>CN-36</v>
      </c>
      <c r="U162" s="299"/>
      <c r="V162" s="300">
        <f>IF(C162="",NA(),MATCH($B162&amp;$C162,'Smelter Look-up'!$J:$J,0))</f>
        <v>522</v>
      </c>
      <c r="W162" s="301"/>
      <c r="X162" s="301">
        <f t="shared" si="8"/>
        <v>0</v>
      </c>
      <c r="Y162" s="301"/>
      <c r="Z162" s="301"/>
      <c r="AB162" s="303" t="str">
        <f t="shared" si="9"/>
        <v>TungstenGanzhou Seadragon W &amp; Mo Co., Ltd.</v>
      </c>
    </row>
    <row r="163" spans="1:28" s="302" customFormat="1" ht="76.5">
      <c r="A163" s="249"/>
      <c r="B163" s="250" t="s">
        <v>1657</v>
      </c>
      <c r="C163" s="256" t="s">
        <v>1</v>
      </c>
      <c r="D163" s="250" t="s">
        <v>1</v>
      </c>
      <c r="E163" s="250" t="s">
        <v>15476</v>
      </c>
      <c r="F163" s="250" t="s">
        <v>1211</v>
      </c>
      <c r="G163" s="250" t="s">
        <v>2275</v>
      </c>
      <c r="H163" s="251">
        <v>0</v>
      </c>
      <c r="I163" s="252" t="s">
        <v>2616</v>
      </c>
      <c r="J163" s="252" t="s">
        <v>2508</v>
      </c>
      <c r="K163" s="254"/>
      <c r="L163" s="254"/>
      <c r="M163" s="254"/>
      <c r="N163" s="254"/>
      <c r="O163" s="254"/>
      <c r="P163" s="253"/>
      <c r="Q163" s="255"/>
      <c r="R163" s="250" t="str">
        <f ca="1">IF(ISERROR($V163),"",OFFSET('Smelter Look-up'!$C$4,$V163-4,0)&amp;"")</f>
        <v>Global Tungsten &amp; Powders Corp.</v>
      </c>
      <c r="S163" s="264" t="str">
        <f t="shared" ca="1" si="7"/>
        <v>Unknown</v>
      </c>
      <c r="T163" s="264" t="str">
        <f ca="1">IF(B163="","",IF(ISERROR(MATCH($J163,SorP!$B$1:$B$6230,0)),"",INDIRECT("'SorP'!$A$"&amp;MATCH($J163,SorP!$B$1:$B$6230,0))))</f>
        <v>US-PA</v>
      </c>
      <c r="U163" s="299"/>
      <c r="V163" s="300">
        <f>IF(C163="",NA(),MATCH($B163&amp;$C163,'Smelter Look-up'!$J:$J,0))</f>
        <v>524</v>
      </c>
      <c r="W163" s="301"/>
      <c r="X163" s="301">
        <f t="shared" si="8"/>
        <v>0</v>
      </c>
      <c r="Y163" s="301"/>
      <c r="Z163" s="301"/>
      <c r="AB163" s="303" t="str">
        <f t="shared" si="9"/>
        <v>TungstenGlobal Tungsten &amp; Powders Corp.</v>
      </c>
    </row>
    <row r="164" spans="1:28" s="302" customFormat="1" ht="114.75">
      <c r="A164" s="249"/>
      <c r="B164" s="250" t="s">
        <v>1657</v>
      </c>
      <c r="C164" s="256" t="s">
        <v>15576</v>
      </c>
      <c r="D164" s="250" t="s">
        <v>1959</v>
      </c>
      <c r="E164" s="250" t="s">
        <v>1621</v>
      </c>
      <c r="F164" s="250" t="s">
        <v>1208</v>
      </c>
      <c r="G164" s="250" t="s">
        <v>2275</v>
      </c>
      <c r="H164" s="251" t="s">
        <v>15459</v>
      </c>
      <c r="I164" s="252" t="s">
        <v>15459</v>
      </c>
      <c r="J164" s="252" t="s">
        <v>15459</v>
      </c>
      <c r="K164" s="254"/>
      <c r="L164" s="254"/>
      <c r="M164" s="254"/>
      <c r="N164" s="254"/>
      <c r="O164" s="254"/>
      <c r="P164" s="253"/>
      <c r="Q164" s="255"/>
      <c r="R164" s="250" t="str">
        <f ca="1">IF(ISERROR($V164),"",OFFSET('Smelter Look-up'!$C$4,$V164-4,0)&amp;"")</f>
        <v/>
      </c>
      <c r="S164" s="264" t="str">
        <f t="shared" ca="1" si="7"/>
        <v>CN</v>
      </c>
      <c r="T164" s="264" t="str">
        <f ca="1">IF(B164="","",IF(ISERROR(MATCH($J164,SorP!$B$1:$B$6230,0)),"",INDIRECT("'SorP'!$A$"&amp;MATCH($J164,SorP!$B$1:$B$6230,0))))</f>
        <v/>
      </c>
      <c r="U164" s="299"/>
      <c r="V164" s="300" t="e">
        <f>IF(C164="",NA(),MATCH($B164&amp;$C164,'Smelter Look-up'!$J:$J,0))</f>
        <v>#N/A</v>
      </c>
      <c r="W164" s="301"/>
      <c r="X164" s="301">
        <f t="shared" si="8"/>
        <v>0</v>
      </c>
      <c r="Y164" s="301"/>
      <c r="Z164" s="301"/>
      <c r="AB164" s="303" t="str">
        <f t="shared" si="9"/>
        <v>TungstenGuangdong Xianglu Tungsten Industry Co., Ltd.</v>
      </c>
    </row>
    <row r="165" spans="1:28" s="302" customFormat="1" ht="89.25">
      <c r="A165" s="249"/>
      <c r="B165" s="250" t="s">
        <v>1657</v>
      </c>
      <c r="C165" s="256" t="s">
        <v>15577</v>
      </c>
      <c r="D165" s="250" t="s">
        <v>1956</v>
      </c>
      <c r="E165" s="250" t="s">
        <v>1621</v>
      </c>
      <c r="F165" s="250" t="s">
        <v>1212</v>
      </c>
      <c r="G165" s="250" t="s">
        <v>2275</v>
      </c>
      <c r="H165" s="251" t="s">
        <v>15459</v>
      </c>
      <c r="I165" s="252" t="s">
        <v>15459</v>
      </c>
      <c r="J165" s="252" t="s">
        <v>15459</v>
      </c>
      <c r="K165" s="254"/>
      <c r="L165" s="254"/>
      <c r="M165" s="254"/>
      <c r="N165" s="254"/>
      <c r="O165" s="254"/>
      <c r="P165" s="253"/>
      <c r="Q165" s="255"/>
      <c r="R165" s="250" t="str">
        <f ca="1">IF(ISERROR($V165),"",OFFSET('Smelter Look-up'!$C$4,$V165-4,0)&amp;"")</f>
        <v/>
      </c>
      <c r="S165" s="264" t="str">
        <f t="shared" ca="1" si="7"/>
        <v>CN</v>
      </c>
      <c r="T165" s="264" t="str">
        <f ca="1">IF(B165="","",IF(ISERROR(MATCH($J165,SorP!$B$1:$B$6230,0)),"",INDIRECT("'SorP'!$A$"&amp;MATCH($J165,SorP!$B$1:$B$6230,0))))</f>
        <v/>
      </c>
      <c r="U165" s="299"/>
      <c r="V165" s="300" t="e">
        <f>IF(C165="",NA(),MATCH($B165&amp;$C165,'Smelter Look-up'!$J:$J,0))</f>
        <v>#N/A</v>
      </c>
      <c r="W165" s="301"/>
      <c r="X165" s="301">
        <f t="shared" si="8"/>
        <v>0</v>
      </c>
      <c r="Y165" s="301"/>
      <c r="Z165" s="301"/>
      <c r="AB165" s="303" t="str">
        <f t="shared" si="9"/>
        <v>TungstenHunan Chenzhou Mining Group Co</v>
      </c>
    </row>
    <row r="166" spans="1:28" s="302" customFormat="1" ht="153">
      <c r="A166" s="249"/>
      <c r="B166" s="250" t="s">
        <v>1657</v>
      </c>
      <c r="C166" s="256" t="s">
        <v>15578</v>
      </c>
      <c r="D166" s="250" t="s">
        <v>1960</v>
      </c>
      <c r="E166" s="250" t="s">
        <v>1621</v>
      </c>
      <c r="F166" s="250" t="s">
        <v>1213</v>
      </c>
      <c r="G166" s="250" t="s">
        <v>2275</v>
      </c>
      <c r="H166" s="251" t="s">
        <v>15459</v>
      </c>
      <c r="I166" s="252" t="s">
        <v>15459</v>
      </c>
      <c r="J166" s="252" t="s">
        <v>15459</v>
      </c>
      <c r="K166" s="254"/>
      <c r="L166" s="254"/>
      <c r="M166" s="254"/>
      <c r="N166" s="254"/>
      <c r="O166" s="254"/>
      <c r="P166" s="253"/>
      <c r="Q166" s="255"/>
      <c r="R166" s="250" t="str">
        <f ca="1">IF(ISERROR($V166),"",OFFSET('Smelter Look-up'!$C$4,$V166-4,0)&amp;"")</f>
        <v/>
      </c>
      <c r="S166" s="264" t="str">
        <f t="shared" ca="1" si="7"/>
        <v>CN</v>
      </c>
      <c r="T166" s="264" t="str">
        <f ca="1">IF(B166="","",IF(ISERROR(MATCH($J166,SorP!$B$1:$B$6230,0)),"",INDIRECT("'SorP'!$A$"&amp;MATCH($J166,SorP!$B$1:$B$6230,0))))</f>
        <v/>
      </c>
      <c r="U166" s="299"/>
      <c r="V166" s="300" t="e">
        <f>IF(C166="",NA(),MATCH($B166&amp;$C166,'Smelter Look-up'!$J:$J,0))</f>
        <v>#N/A</v>
      </c>
      <c r="W166" s="301"/>
      <c r="X166" s="301">
        <f t="shared" si="8"/>
        <v>0</v>
      </c>
      <c r="Y166" s="301"/>
      <c r="Z166" s="301"/>
      <c r="AB166" s="303" t="str">
        <f t="shared" si="9"/>
        <v>TungstenHunan Chun-Chang Nonferrous Smelting &amp; Concentrating Co., Ltd.</v>
      </c>
    </row>
    <row r="167" spans="1:28" s="302" customFormat="1" ht="63.75">
      <c r="A167" s="249"/>
      <c r="B167" s="250" t="s">
        <v>1657</v>
      </c>
      <c r="C167" s="256" t="s">
        <v>15579</v>
      </c>
      <c r="D167" s="250" t="s">
        <v>1961</v>
      </c>
      <c r="E167" s="250" t="s">
        <v>1630</v>
      </c>
      <c r="F167" s="250" t="s">
        <v>1214</v>
      </c>
      <c r="G167" s="250" t="s">
        <v>2275</v>
      </c>
      <c r="H167" s="251" t="s">
        <v>15459</v>
      </c>
      <c r="I167" s="252" t="s">
        <v>15459</v>
      </c>
      <c r="J167" s="252" t="s">
        <v>15459</v>
      </c>
      <c r="K167" s="254"/>
      <c r="L167" s="254"/>
      <c r="M167" s="254"/>
      <c r="N167" s="254"/>
      <c r="O167" s="254"/>
      <c r="P167" s="253"/>
      <c r="Q167" s="255"/>
      <c r="R167" s="250" t="str">
        <f ca="1">IF(ISERROR($V167),"",OFFSET('Smelter Look-up'!$C$4,$V167-4,0)&amp;"")</f>
        <v/>
      </c>
      <c r="S167" s="264" t="str">
        <f t="shared" ca="1" si="7"/>
        <v>JP</v>
      </c>
      <c r="T167" s="264" t="str">
        <f ca="1">IF(B167="","",IF(ISERROR(MATCH($J167,SorP!$B$1:$B$6230,0)),"",INDIRECT("'SorP'!$A$"&amp;MATCH($J167,SorP!$B$1:$B$6230,0))))</f>
        <v/>
      </c>
      <c r="U167" s="299"/>
      <c r="V167" s="300" t="e">
        <f>IF(C167="",NA(),MATCH($B167&amp;$C167,'Smelter Look-up'!$J:$J,0))</f>
        <v>#N/A</v>
      </c>
      <c r="W167" s="301"/>
      <c r="X167" s="301">
        <f t="shared" si="8"/>
        <v>0</v>
      </c>
      <c r="Y167" s="301"/>
      <c r="Z167" s="301"/>
      <c r="AB167" s="303" t="str">
        <f t="shared" si="9"/>
        <v>TungstenJapan New Metals Co Ltd</v>
      </c>
    </row>
    <row r="168" spans="1:28" s="302" customFormat="1" ht="51">
      <c r="A168" s="249"/>
      <c r="B168" s="250" t="s">
        <v>1657</v>
      </c>
      <c r="C168" s="256" t="s">
        <v>193</v>
      </c>
      <c r="D168" s="250" t="s">
        <v>193</v>
      </c>
      <c r="E168" s="250" t="s">
        <v>15476</v>
      </c>
      <c r="F168" s="250" t="s">
        <v>1216</v>
      </c>
      <c r="G168" s="250" t="s">
        <v>2275</v>
      </c>
      <c r="H168" s="251">
        <v>0</v>
      </c>
      <c r="I168" s="252" t="s">
        <v>2619</v>
      </c>
      <c r="J168" s="252" t="s">
        <v>2529</v>
      </c>
      <c r="K168" s="254"/>
      <c r="L168" s="254"/>
      <c r="M168" s="254"/>
      <c r="N168" s="254"/>
      <c r="O168" s="254"/>
      <c r="P168" s="253"/>
      <c r="Q168" s="255"/>
      <c r="R168" s="250" t="str">
        <f ca="1">IF(ISERROR($V168),"",OFFSET('Smelter Look-up'!$C$4,$V168-4,0)&amp;"")</f>
        <v>Kennametal Fallon</v>
      </c>
      <c r="S168" s="264" t="str">
        <f t="shared" ca="1" si="7"/>
        <v>Unknown</v>
      </c>
      <c r="T168" s="264" t="str">
        <f ca="1">IF(B168="","",IF(ISERROR(MATCH($J168,SorP!$B$1:$B$6230,0)),"",INDIRECT("'SorP'!$A$"&amp;MATCH($J168,SorP!$B$1:$B$6230,0))))</f>
        <v>US-NV</v>
      </c>
      <c r="U168" s="299"/>
      <c r="V168" s="300">
        <f>IF(C168="",NA(),MATCH($B168&amp;$C168,'Smelter Look-up'!$J:$J,0))</f>
        <v>548</v>
      </c>
      <c r="W168" s="301"/>
      <c r="X168" s="301">
        <f t="shared" si="8"/>
        <v>0</v>
      </c>
      <c r="Y168" s="301"/>
      <c r="Z168" s="301"/>
      <c r="AB168" s="303" t="str">
        <f t="shared" si="9"/>
        <v>TungstenKennametal Fallon</v>
      </c>
    </row>
    <row r="169" spans="1:28" s="302" customFormat="1" ht="63.75">
      <c r="A169" s="249"/>
      <c r="B169" s="250" t="s">
        <v>1657</v>
      </c>
      <c r="C169" s="256" t="s">
        <v>191</v>
      </c>
      <c r="D169" s="250" t="s">
        <v>191</v>
      </c>
      <c r="E169" s="250" t="s">
        <v>15476</v>
      </c>
      <c r="F169" s="250" t="s">
        <v>1207</v>
      </c>
      <c r="G169" s="250" t="s">
        <v>2275</v>
      </c>
      <c r="H169" s="251">
        <v>0</v>
      </c>
      <c r="I169" s="252" t="s">
        <v>2611</v>
      </c>
      <c r="J169" s="252" t="s">
        <v>2612</v>
      </c>
      <c r="K169" s="254"/>
      <c r="L169" s="254"/>
      <c r="M169" s="254"/>
      <c r="N169" s="254"/>
      <c r="O169" s="254"/>
      <c r="P169" s="253"/>
      <c r="Q169" s="255"/>
      <c r="R169" s="250" t="str">
        <f ca="1">IF(ISERROR($V169),"",OFFSET('Smelter Look-up'!$C$4,$V169-4,0)&amp;"")</f>
        <v>Kennametal Huntsville</v>
      </c>
      <c r="S169" s="264" t="str">
        <f t="shared" ca="1" si="7"/>
        <v>Unknown</v>
      </c>
      <c r="T169" s="264" t="str">
        <f ca="1">IF(B169="","",IF(ISERROR(MATCH($J169,SorP!$B$1:$B$6230,0)),"",INDIRECT("'SorP'!$A$"&amp;MATCH($J169,SorP!$B$1:$B$6230,0))))</f>
        <v>US-AL</v>
      </c>
      <c r="U169" s="299"/>
      <c r="V169" s="300">
        <f>IF(C169="",NA(),MATCH($B169&amp;$C169,'Smelter Look-up'!$J:$J,0))</f>
        <v>549</v>
      </c>
      <c r="W169" s="301"/>
      <c r="X169" s="301">
        <f t="shared" si="8"/>
        <v>0</v>
      </c>
      <c r="Y169" s="301"/>
      <c r="Z169" s="301"/>
      <c r="AB169" s="303" t="str">
        <f t="shared" si="9"/>
        <v>TungstenKennametal Huntsville</v>
      </c>
    </row>
    <row r="170" spans="1:28" s="302" customFormat="1" ht="63.75">
      <c r="A170" s="249"/>
      <c r="B170" s="250" t="s">
        <v>1657</v>
      </c>
      <c r="C170" s="256" t="s">
        <v>15580</v>
      </c>
      <c r="D170" s="250" t="s">
        <v>1962</v>
      </c>
      <c r="E170" s="250" t="s">
        <v>1621</v>
      </c>
      <c r="F170" s="250" t="s">
        <v>1219</v>
      </c>
      <c r="G170" s="250" t="s">
        <v>2275</v>
      </c>
      <c r="H170" s="251" t="s">
        <v>15459</v>
      </c>
      <c r="I170" s="252" t="s">
        <v>15459</v>
      </c>
      <c r="J170" s="252" t="s">
        <v>15459</v>
      </c>
      <c r="K170" s="254"/>
      <c r="L170" s="254"/>
      <c r="M170" s="254"/>
      <c r="N170" s="254"/>
      <c r="O170" s="254"/>
      <c r="P170" s="253"/>
      <c r="Q170" s="255"/>
      <c r="R170" s="250" t="str">
        <f ca="1">IF(ISERROR($V170),"",OFFSET('Smelter Look-up'!$C$4,$V170-4,0)&amp;"")</f>
        <v/>
      </c>
      <c r="S170" s="264" t="str">
        <f t="shared" ca="1" si="7"/>
        <v>CN</v>
      </c>
      <c r="T170" s="264" t="str">
        <f ca="1">IF(B170="","",IF(ISERROR(MATCH($J170,SorP!$B$1:$B$6230,0)),"",INDIRECT("'SorP'!$A$"&amp;MATCH($J170,SorP!$B$1:$B$6230,0))))</f>
        <v/>
      </c>
      <c r="U170" s="299"/>
      <c r="V170" s="300" t="e">
        <f>IF(C170="",NA(),MATCH($B170&amp;$C170,'Smelter Look-up'!$J:$J,0))</f>
        <v>#N/A</v>
      </c>
      <c r="W170" s="301"/>
      <c r="X170" s="301">
        <f t="shared" si="8"/>
        <v>0</v>
      </c>
      <c r="Y170" s="301"/>
      <c r="Z170" s="301"/>
      <c r="AB170" s="303" t="str">
        <f t="shared" si="9"/>
        <v>TungstenXiamen Tungsten Co., Ltd</v>
      </c>
    </row>
    <row r="171" spans="1:28" s="302" customFormat="1" ht="89.25">
      <c r="A171" s="249"/>
      <c r="B171" s="250" t="s">
        <v>1657</v>
      </c>
      <c r="C171" s="256" t="s">
        <v>2</v>
      </c>
      <c r="D171" s="250" t="s">
        <v>2</v>
      </c>
      <c r="E171" s="250" t="s">
        <v>1350</v>
      </c>
      <c r="F171" s="250" t="s">
        <v>1217</v>
      </c>
      <c r="G171" s="250" t="s">
        <v>2275</v>
      </c>
      <c r="H171" s="251">
        <v>0</v>
      </c>
      <c r="I171" s="252" t="s">
        <v>2620</v>
      </c>
      <c r="J171" s="252" t="s">
        <v>15581</v>
      </c>
      <c r="K171" s="254"/>
      <c r="L171" s="254"/>
      <c r="M171" s="254"/>
      <c r="N171" s="254"/>
      <c r="O171" s="254"/>
      <c r="P171" s="253"/>
      <c r="Q171" s="255"/>
      <c r="R171" s="250" t="str">
        <f ca="1">IF(ISERROR($V171),"",OFFSET('Smelter Look-up'!$C$4,$V171-4,0)&amp;"")</f>
        <v>Tejing (Vietnam) Tungsten Co., Ltd.</v>
      </c>
      <c r="S171" s="264" t="str">
        <f t="shared" ca="1" si="7"/>
        <v>VN</v>
      </c>
      <c r="T171" s="264" t="str">
        <f ca="1">IF(B171="","",IF(ISERROR(MATCH($J171,SorP!$B$1:$B$6230,0)),"",INDIRECT("'SorP'!$A$"&amp;MATCH($J171,SorP!$B$1:$B$6230,0))))</f>
        <v/>
      </c>
      <c r="U171" s="299"/>
      <c r="V171" s="300">
        <f>IF(C171="",NA(),MATCH($B171&amp;$C171,'Smelter Look-up'!$J:$J,0))</f>
        <v>557</v>
      </c>
      <c r="W171" s="301"/>
      <c r="X171" s="301">
        <f t="shared" si="8"/>
        <v>0</v>
      </c>
      <c r="Y171" s="301"/>
      <c r="Z171" s="301"/>
      <c r="AB171" s="303" t="str">
        <f t="shared" si="9"/>
        <v>TungstenTejing (Vietnam) Tungsten Co., Ltd.</v>
      </c>
    </row>
    <row r="172" spans="1:28" s="302" customFormat="1" ht="89.25">
      <c r="A172" s="249"/>
      <c r="B172" s="250" t="s">
        <v>1657</v>
      </c>
      <c r="C172" s="256" t="s">
        <v>1363</v>
      </c>
      <c r="D172" s="250" t="s">
        <v>1363</v>
      </c>
      <c r="E172" s="250" t="s">
        <v>1615</v>
      </c>
      <c r="F172" s="250" t="s">
        <v>1218</v>
      </c>
      <c r="G172" s="250" t="s">
        <v>2275</v>
      </c>
      <c r="H172" s="251">
        <v>0</v>
      </c>
      <c r="I172" s="252" t="s">
        <v>2621</v>
      </c>
      <c r="J172" s="252" t="s">
        <v>15582</v>
      </c>
      <c r="K172" s="254"/>
      <c r="L172" s="254"/>
      <c r="M172" s="254"/>
      <c r="N172" s="254"/>
      <c r="O172" s="254"/>
      <c r="P172" s="253"/>
      <c r="Q172" s="255"/>
      <c r="R172" s="250" t="str">
        <f ca="1">IF(ISERROR($V172),"",OFFSET('Smelter Look-up'!$C$4,$V172-4,0)&amp;"")</f>
        <v>Wolfram Bergbau und Hutten AG</v>
      </c>
      <c r="S172" s="264" t="str">
        <f t="shared" ca="1" si="7"/>
        <v>AT</v>
      </c>
      <c r="T172" s="264" t="str">
        <f ca="1">IF(B172="","",IF(ISERROR(MATCH($J172,SorP!$B$1:$B$6230,0)),"",INDIRECT("'SorP'!$A$"&amp;MATCH($J172,SorP!$B$1:$B$6230,0))))</f>
        <v/>
      </c>
      <c r="U172" s="299"/>
      <c r="V172" s="300">
        <f>IF(C172="",NA(),MATCH($B172&amp;$C172,'Smelter Look-up'!$J:$J,0))</f>
        <v>563</v>
      </c>
      <c r="W172" s="301"/>
      <c r="X172" s="301">
        <f t="shared" si="8"/>
        <v>0</v>
      </c>
      <c r="Y172" s="301"/>
      <c r="Z172" s="301"/>
      <c r="AB172" s="303" t="str">
        <f t="shared" si="9"/>
        <v>TungstenWolfram Bergbau und Hütten AG</v>
      </c>
    </row>
    <row r="173" spans="1:28" s="302" customFormat="1" ht="63.75">
      <c r="A173" s="249"/>
      <c r="B173" s="250" t="s">
        <v>1657</v>
      </c>
      <c r="C173" s="256" t="s">
        <v>15583</v>
      </c>
      <c r="D173" s="250" t="s">
        <v>15583</v>
      </c>
      <c r="E173" s="250" t="s">
        <v>1341</v>
      </c>
      <c r="F173" s="250" t="s">
        <v>15584</v>
      </c>
      <c r="G173" s="250" t="s">
        <v>2275</v>
      </c>
      <c r="H173" s="251" t="s">
        <v>15459</v>
      </c>
      <c r="I173" s="252" t="s">
        <v>15459</v>
      </c>
      <c r="J173" s="252" t="s">
        <v>15459</v>
      </c>
      <c r="K173" s="254"/>
      <c r="L173" s="254"/>
      <c r="M173" s="254"/>
      <c r="N173" s="254"/>
      <c r="O173" s="254"/>
      <c r="P173" s="253"/>
      <c r="Q173" s="255"/>
      <c r="R173" s="250" t="str">
        <f ca="1">IF(ISERROR($V173),"",OFFSET('Smelter Look-up'!$C$4,$V173-4,0)&amp;"")</f>
        <v/>
      </c>
      <c r="S173" s="264" t="str">
        <f t="shared" ca="1" si="7"/>
        <v>RU</v>
      </c>
      <c r="T173" s="264" t="str">
        <f ca="1">IF(B173="","",IF(ISERROR(MATCH($J173,SorP!$B$1:$B$6230,0)),"",INDIRECT("'SorP'!$A$"&amp;MATCH($J173,SorP!$B$1:$B$6230,0))))</f>
        <v/>
      </c>
      <c r="U173" s="299"/>
      <c r="V173" s="300" t="e">
        <f>IF(C173="",NA(),MATCH($B173&amp;$C173,'Smelter Look-up'!$J:$J,0))</f>
        <v>#N/A</v>
      </c>
      <c r="W173" s="301"/>
      <c r="X173" s="301">
        <f t="shared" si="8"/>
        <v>0</v>
      </c>
      <c r="Y173" s="301"/>
      <c r="Z173" s="301"/>
      <c r="AB173" s="303" t="str">
        <f t="shared" si="9"/>
        <v>TungstenWolfram Company CJSC</v>
      </c>
    </row>
    <row r="174" spans="1:28" s="302" customFormat="1" ht="76.5">
      <c r="A174" s="249"/>
      <c r="B174" s="250" t="s">
        <v>1657</v>
      </c>
      <c r="C174" s="256" t="s">
        <v>199</v>
      </c>
      <c r="D174" s="250" t="s">
        <v>199</v>
      </c>
      <c r="E174" s="250" t="s">
        <v>1621</v>
      </c>
      <c r="F174" s="250" t="s">
        <v>188</v>
      </c>
      <c r="G174" s="250" t="s">
        <v>2275</v>
      </c>
      <c r="H174" s="251">
        <v>0</v>
      </c>
      <c r="I174" s="252" t="s">
        <v>2624</v>
      </c>
      <c r="J174" s="252" t="s">
        <v>2450</v>
      </c>
      <c r="K174" s="254"/>
      <c r="L174" s="254"/>
      <c r="M174" s="254"/>
      <c r="N174" s="254"/>
      <c r="O174" s="254"/>
      <c r="P174" s="253"/>
      <c r="Q174" s="255"/>
      <c r="R174" s="250" t="str">
        <f ca="1">IF(ISERROR($V174),"",OFFSET('Smelter Look-up'!$C$4,$V174-4,0)&amp;"")</f>
        <v>Xiamen Tungsten (H.C.) Co., Ltd.</v>
      </c>
      <c r="S174" s="264" t="str">
        <f t="shared" ca="1" si="7"/>
        <v>CN</v>
      </c>
      <c r="T174" s="264" t="str">
        <f ca="1">IF(B174="","",IF(ISERROR(MATCH($J174,SorP!$B$1:$B$6230,0)),"",INDIRECT("'SorP'!$A$"&amp;MATCH($J174,SorP!$B$1:$B$6230,0))))</f>
        <v>CN-35</v>
      </c>
      <c r="U174" s="299"/>
      <c r="V174" s="300">
        <f>IF(C174="",NA(),MATCH($B174&amp;$C174,'Smelter Look-up'!$J:$J,0))</f>
        <v>566</v>
      </c>
      <c r="W174" s="301"/>
      <c r="X174" s="301">
        <f t="shared" si="8"/>
        <v>0</v>
      </c>
      <c r="Y174" s="301"/>
      <c r="Z174" s="301"/>
      <c r="AB174" s="303" t="str">
        <f t="shared" si="9"/>
        <v>TungstenXiamen Tungsten (H.C.) Co., Ltd.</v>
      </c>
    </row>
    <row r="175" spans="1:28" s="302" customFormat="1" ht="63.75">
      <c r="A175" s="249"/>
      <c r="B175" s="250" t="s">
        <v>1657</v>
      </c>
      <c r="C175" s="256" t="s">
        <v>15580</v>
      </c>
      <c r="D175" s="250" t="s">
        <v>1962</v>
      </c>
      <c r="E175" s="250" t="s">
        <v>1621</v>
      </c>
      <c r="F175" s="250" t="s">
        <v>1219</v>
      </c>
      <c r="G175" s="250" t="s">
        <v>2275</v>
      </c>
      <c r="H175" s="251" t="s">
        <v>15459</v>
      </c>
      <c r="I175" s="252" t="s">
        <v>15459</v>
      </c>
      <c r="J175" s="252" t="s">
        <v>15459</v>
      </c>
      <c r="K175" s="254"/>
      <c r="L175" s="254"/>
      <c r="M175" s="254"/>
      <c r="N175" s="254"/>
      <c r="O175" s="254"/>
      <c r="P175" s="253"/>
      <c r="Q175" s="255"/>
      <c r="R175" s="250" t="str">
        <f ca="1">IF(ISERROR($V175),"",OFFSET('Smelter Look-up'!$C$4,$V175-4,0)&amp;"")</f>
        <v/>
      </c>
      <c r="S175" s="264" t="str">
        <f t="shared" ca="1" si="7"/>
        <v>CN</v>
      </c>
      <c r="T175" s="264" t="str">
        <f ca="1">IF(B175="","",IF(ISERROR(MATCH($J175,SorP!$B$1:$B$6230,0)),"",INDIRECT("'SorP'!$A$"&amp;MATCH($J175,SorP!$B$1:$B$6230,0))))</f>
        <v/>
      </c>
      <c r="U175" s="299"/>
      <c r="V175" s="300" t="e">
        <f>IF(C175="",NA(),MATCH($B175&amp;$C175,'Smelter Look-up'!$J:$J,0))</f>
        <v>#N/A</v>
      </c>
      <c r="W175" s="301"/>
      <c r="X175" s="301">
        <f t="shared" si="8"/>
        <v>0</v>
      </c>
      <c r="Y175" s="301"/>
      <c r="Z175" s="301"/>
      <c r="AB175" s="303" t="str">
        <f t="shared" si="9"/>
        <v>TungstenXiamen Tungsten Co., Ltd</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6"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Opto 22</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Lloyd Romeo</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Lromeo@Opto22.com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951-695-3008</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Mark Engman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compliance@opto22.com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951-695-3000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43182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50% or less</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50% or less</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50% or less</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50% or less</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http://www.opto22.com/site/conflict_minerals_policy_statement.aspx</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sqref="A1:G1"/>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Opto 22</cp:lastModifiedBy>
  <cp:lastPrinted>2015-04-21T20:47:43Z</cp:lastPrinted>
  <dcterms:created xsi:type="dcterms:W3CDTF">2010-06-21T21:00:23Z</dcterms:created>
  <dcterms:modified xsi:type="dcterms:W3CDTF">2018-06-11T20:09:13Z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